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filterPrivacy="1" defaultThemeVersion="124226"/>
  <xr:revisionPtr revIDLastSave="0" documentId="13_ncr:1_{414AFB2C-1821-44C2-ACFE-8E3D67943DD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加总" sheetId="1" r:id="rId1"/>
    <sheet name="季度调整" sheetId="6" r:id="rId2"/>
    <sheet name="第六次普查分行业" sheetId="2" r:id="rId3"/>
    <sheet name="工时利用92-98" sheetId="3" r:id="rId4"/>
    <sheet name="增加值构成" sheetId="5" r:id="rId5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C113" i="6"/>
  <c r="C107" i="6"/>
  <c r="C105" i="6"/>
  <c r="C114" i="6"/>
  <c r="C110" i="6"/>
  <c r="C112" i="6" s="1"/>
  <c r="C106" i="6"/>
  <c r="C109" i="6" s="1"/>
  <c r="C102" i="6"/>
  <c r="C104" i="6" s="1"/>
  <c r="C98" i="6"/>
  <c r="C101" i="6" s="1"/>
  <c r="C108" i="6" l="1"/>
  <c r="C99" i="6"/>
  <c r="C100" i="6"/>
  <c r="C111" i="6"/>
  <c r="C103" i="6"/>
  <c r="C94" i="6"/>
  <c r="C90" i="6"/>
  <c r="C86" i="6"/>
  <c r="C82" i="6"/>
  <c r="C78" i="6"/>
  <c r="C74" i="6"/>
  <c r="C70" i="6"/>
  <c r="C66" i="6"/>
  <c r="C62" i="6"/>
  <c r="C58" i="6"/>
  <c r="C54" i="6"/>
  <c r="C50" i="6"/>
  <c r="C46" i="6"/>
  <c r="C42" i="6"/>
  <c r="C30" i="6"/>
  <c r="C26" i="6"/>
  <c r="C22" i="6"/>
  <c r="C18" i="6"/>
  <c r="C14" i="6"/>
  <c r="C10" i="6"/>
  <c r="C6" i="6"/>
  <c r="C2" i="6"/>
  <c r="C5" i="6" s="1"/>
  <c r="C63" i="6" l="1"/>
  <c r="C65" i="6"/>
  <c r="C64" i="6"/>
  <c r="C93" i="6"/>
  <c r="C92" i="6"/>
  <c r="C91" i="6"/>
  <c r="C19" i="6"/>
  <c r="C20" i="6"/>
  <c r="C21" i="6"/>
  <c r="C95" i="6"/>
  <c r="C97" i="6"/>
  <c r="C96" i="6"/>
  <c r="C72" i="6"/>
  <c r="C71" i="6"/>
  <c r="C73" i="6"/>
  <c r="C45" i="6"/>
  <c r="C44" i="6"/>
  <c r="C43" i="6"/>
  <c r="C81" i="6"/>
  <c r="C80" i="6"/>
  <c r="C79" i="6"/>
  <c r="C25" i="6"/>
  <c r="C24" i="6"/>
  <c r="C23" i="6"/>
  <c r="C29" i="6"/>
  <c r="C28" i="6"/>
  <c r="C27" i="6"/>
  <c r="C33" i="6"/>
  <c r="C32" i="6"/>
  <c r="C31" i="6"/>
  <c r="C75" i="6"/>
  <c r="C77" i="6"/>
  <c r="C76" i="6"/>
  <c r="C8" i="6"/>
  <c r="C7" i="6"/>
  <c r="C9" i="6"/>
  <c r="C12" i="6"/>
  <c r="C13" i="6"/>
  <c r="C11" i="6"/>
  <c r="C61" i="6"/>
  <c r="C60" i="6"/>
  <c r="C59" i="6"/>
  <c r="C69" i="6"/>
  <c r="C68" i="6"/>
  <c r="C67" i="6"/>
  <c r="C49" i="6"/>
  <c r="C48" i="6"/>
  <c r="C47" i="6"/>
  <c r="C51" i="6"/>
  <c r="C52" i="6"/>
  <c r="C53" i="6"/>
  <c r="C83" i="6"/>
  <c r="C84" i="6"/>
  <c r="C85" i="6"/>
  <c r="C17" i="6"/>
  <c r="C16" i="6"/>
  <c r="C15" i="6"/>
  <c r="C55" i="6"/>
  <c r="C57" i="6"/>
  <c r="C56" i="6"/>
  <c r="C87" i="6"/>
  <c r="C89" i="6"/>
  <c r="C88" i="6"/>
  <c r="C4" i="6"/>
  <c r="C3" i="6"/>
  <c r="B12" i="1" l="1"/>
  <c r="B11" i="1"/>
  <c r="B3" i="1"/>
  <c r="J16" i="1"/>
  <c r="J14" i="1"/>
  <c r="L4" i="5" a="1"/>
  <c r="M6" i="5" s="1"/>
  <c r="N5" i="5"/>
  <c r="N6" i="5"/>
  <c r="N7" i="5"/>
  <c r="N8" i="5"/>
  <c r="N9" i="5"/>
  <c r="N10" i="5"/>
  <c r="N11" i="5"/>
  <c r="N12" i="5"/>
  <c r="N13" i="5"/>
  <c r="N14" i="5"/>
  <c r="N27" i="5" s="1"/>
  <c r="N15" i="5"/>
  <c r="N16" i="5"/>
  <c r="N17" i="5"/>
  <c r="N18" i="5"/>
  <c r="N19" i="5"/>
  <c r="N20" i="5"/>
  <c r="N21" i="5"/>
  <c r="N22" i="5"/>
  <c r="N23" i="5"/>
  <c r="N24" i="5"/>
  <c r="N25" i="5"/>
  <c r="N26" i="5"/>
  <c r="N4" i="5"/>
  <c r="L19" i="5" l="1"/>
  <c r="L11" i="5"/>
  <c r="L26" i="5"/>
  <c r="L22" i="5"/>
  <c r="L18" i="5"/>
  <c r="L14" i="5"/>
  <c r="L10" i="5"/>
  <c r="L6" i="5"/>
  <c r="M25" i="5"/>
  <c r="M21" i="5"/>
  <c r="M17" i="5"/>
  <c r="M13" i="5"/>
  <c r="M9" i="5"/>
  <c r="M5" i="5"/>
  <c r="L25" i="5"/>
  <c r="L21" i="5"/>
  <c r="L17" i="5"/>
  <c r="L13" i="5"/>
  <c r="L9" i="5"/>
  <c r="L5" i="5"/>
  <c r="L24" i="5"/>
  <c r="L20" i="5"/>
  <c r="L16" i="5"/>
  <c r="L12" i="5"/>
  <c r="L8" i="5"/>
  <c r="L4" i="5"/>
  <c r="M24" i="5"/>
  <c r="M20" i="5"/>
  <c r="M16" i="5"/>
  <c r="M12" i="5"/>
  <c r="M8" i="5"/>
  <c r="M4" i="5"/>
  <c r="M23" i="5"/>
  <c r="M19" i="5"/>
  <c r="M15" i="5"/>
  <c r="M11" i="5"/>
  <c r="M7" i="5"/>
  <c r="L23" i="5"/>
  <c r="L15" i="5"/>
  <c r="L7" i="5"/>
  <c r="M26" i="5"/>
  <c r="M22" i="5"/>
  <c r="M18" i="5"/>
  <c r="M14" i="5"/>
  <c r="M10" i="5"/>
  <c r="K3" i="3"/>
  <c r="J3" i="3"/>
  <c r="K13" i="3"/>
  <c r="J13" i="3"/>
  <c r="W10" i="1"/>
  <c r="W11" i="1" s="1"/>
  <c r="J20" i="3"/>
  <c r="J19" i="3"/>
  <c r="J18" i="3"/>
  <c r="J17" i="3"/>
  <c r="J16" i="3"/>
  <c r="J15" i="3"/>
  <c r="J14" i="3"/>
  <c r="J10" i="3"/>
  <c r="J9" i="3"/>
  <c r="J8" i="3"/>
  <c r="J7" i="3"/>
  <c r="J6" i="3"/>
  <c r="J5" i="3"/>
  <c r="J4" i="3"/>
  <c r="K20" i="3"/>
  <c r="K19" i="3"/>
  <c r="K18" i="3"/>
  <c r="K17" i="3"/>
  <c r="K16" i="3"/>
  <c r="K15" i="3"/>
  <c r="K14" i="3"/>
  <c r="K10" i="3"/>
  <c r="K9" i="3"/>
  <c r="K8" i="3"/>
  <c r="K7" i="3"/>
  <c r="K6" i="3"/>
  <c r="K5" i="3"/>
  <c r="U17" i="1" a="1"/>
  <c r="U17" i="1" s="1"/>
  <c r="U16" i="1" a="1"/>
  <c r="U16" i="1" s="1"/>
  <c r="W18" i="1" s="1"/>
  <c r="K4" i="3"/>
  <c r="P17" i="1" a="1"/>
  <c r="P17" i="1" s="1"/>
  <c r="P16" i="1" a="1"/>
  <c r="P16" i="1" s="1"/>
  <c r="R10" i="1"/>
  <c r="R11" i="1" s="1"/>
  <c r="M3" i="1" a="1"/>
  <c r="M3" i="1" s="1"/>
  <c r="L10" i="1"/>
  <c r="L11" i="1" s="1" a="1"/>
  <c r="L11" i="1" s="1"/>
  <c r="K10" i="1"/>
  <c r="K11" i="1" s="1" a="1"/>
  <c r="K11" i="1" s="1"/>
  <c r="M4" i="3" l="1"/>
  <c r="M5" i="3"/>
  <c r="M6" i="3"/>
  <c r="M3" i="3"/>
  <c r="N3" i="3" s="1" a="1"/>
  <c r="M7" i="3"/>
  <c r="M8" i="3"/>
  <c r="M27" i="5"/>
  <c r="L27" i="5"/>
  <c r="M9" i="3"/>
  <c r="M10" i="3"/>
  <c r="P18" i="1"/>
  <c r="J20" i="1"/>
  <c r="J18" i="1"/>
  <c r="R18" i="1"/>
  <c r="M6" i="1"/>
  <c r="U18" i="1"/>
  <c r="M8" i="1"/>
  <c r="M4" i="1"/>
  <c r="M9" i="1"/>
  <c r="M7" i="1"/>
  <c r="M5" i="1"/>
  <c r="C24" i="1" l="1"/>
  <c r="C16" i="1"/>
  <c r="C7" i="1"/>
  <c r="C23" i="1"/>
  <c r="C14" i="1"/>
  <c r="C6" i="1"/>
  <c r="C30" i="1"/>
  <c r="D30" i="1" s="1"/>
  <c r="C22" i="1"/>
  <c r="D22" i="1" s="1"/>
  <c r="C13" i="1"/>
  <c r="C5" i="1"/>
  <c r="C21" i="1"/>
  <c r="C4" i="1"/>
  <c r="C19" i="1"/>
  <c r="C2" i="1"/>
  <c r="D2" i="1" s="1"/>
  <c r="C18" i="1"/>
  <c r="D18" i="1" s="1"/>
  <c r="C25" i="1"/>
  <c r="D25" i="1" s="1"/>
  <c r="C29" i="1"/>
  <c r="D29" i="1" s="1"/>
  <c r="C27" i="1"/>
  <c r="D27" i="1" s="1"/>
  <c r="C17" i="1"/>
  <c r="C28" i="1"/>
  <c r="D28" i="1" s="1"/>
  <c r="C20" i="1"/>
  <c r="D20" i="1" s="1"/>
  <c r="C10" i="1"/>
  <c r="C26" i="1"/>
  <c r="D26" i="1" s="1"/>
  <c r="C9" i="1"/>
  <c r="D9" i="1" s="1"/>
  <c r="C8" i="1"/>
  <c r="C15" i="1"/>
  <c r="C12" i="1"/>
  <c r="C11" i="1"/>
  <c r="C3" i="1"/>
  <c r="N3" i="3"/>
  <c r="N4" i="3"/>
  <c r="N10" i="3"/>
  <c r="N6" i="3"/>
  <c r="N8" i="3"/>
  <c r="N9" i="3"/>
  <c r="N7" i="3"/>
  <c r="N5" i="3"/>
  <c r="D6" i="1"/>
  <c r="D15" i="1"/>
  <c r="D23" i="1"/>
  <c r="D10" i="1"/>
  <c r="D19" i="1"/>
  <c r="D3" i="1"/>
  <c r="D12" i="1"/>
  <c r="D5" i="1"/>
  <c r="D16" i="1"/>
  <c r="D4" i="1"/>
  <c r="D13" i="1"/>
  <c r="D21" i="1"/>
  <c r="D14" i="1"/>
  <c r="D7" i="1"/>
  <c r="D24" i="1"/>
  <c r="D8" i="1"/>
  <c r="D17" i="1"/>
  <c r="D11" i="1"/>
  <c r="M10" i="1"/>
  <c r="M11" i="1" s="1" a="1"/>
  <c r="M11" i="1" s="1"/>
  <c r="C34" i="6" l="1"/>
  <c r="C38" i="6"/>
  <c r="C37" i="6" l="1"/>
  <c r="C36" i="6"/>
  <c r="C35" i="6"/>
  <c r="C40" i="6"/>
  <c r="C39" i="6"/>
  <c r="C41" i="6"/>
</calcChain>
</file>

<file path=xl/sharedStrings.xml><?xml version="1.0" encoding="utf-8"?>
<sst xmlns="http://schemas.openxmlformats.org/spreadsheetml/2006/main" count="159" uniqueCount="130">
  <si>
    <t>2000年第五次人口普查数据</t>
  </si>
  <si>
    <t>周工作天数</t>
  </si>
  <si>
    <t>城镇就业人员周平均劳动时间</t>
  </si>
  <si>
    <t>总计</t>
  </si>
  <si>
    <t>平均工作时间</t>
  </si>
  <si>
    <t>总就业人数</t>
  </si>
  <si>
    <t>农林牧渔就业人数</t>
  </si>
  <si>
    <t>非农林牧渔人数</t>
  </si>
  <si>
    <r>
      <t xml:space="preserve">4-12  </t>
    </r>
    <r>
      <rPr>
        <sz val="16"/>
        <rFont val="宋体"/>
        <family val="3"/>
        <charset val="134"/>
      </rPr>
      <t>全国分性别、行业中类、周工作时间的正在工作人口</t>
    </r>
  </si>
  <si>
    <t>单位：人</t>
  </si>
  <si>
    <t>行业中类
性    别</t>
  </si>
  <si>
    <t>合  计</t>
  </si>
  <si>
    <t>1-8
小时</t>
  </si>
  <si>
    <t>9-19
小时</t>
  </si>
  <si>
    <t>20-34
小时</t>
  </si>
  <si>
    <t>35
小时</t>
  </si>
  <si>
    <t>36-39
小时</t>
  </si>
  <si>
    <t>40
小时</t>
  </si>
  <si>
    <t>41-47
小时</t>
  </si>
  <si>
    <t>48
小时</t>
  </si>
  <si>
    <t>48小时
以  上</t>
  </si>
  <si>
    <t>周平均</t>
  </si>
  <si>
    <t>工作时间</t>
  </si>
  <si>
    <t>(小时)</t>
  </si>
  <si>
    <r>
      <t>总</t>
    </r>
    <r>
      <rPr>
        <b/>
        <sz val="10"/>
        <rFont val="Times New Roman"/>
        <family val="1"/>
      </rPr>
      <t xml:space="preserve">  </t>
    </r>
    <r>
      <rPr>
        <b/>
        <sz val="10"/>
        <rFont val="宋体"/>
        <family val="3"/>
        <charset val="134"/>
      </rPr>
      <t>计</t>
    </r>
  </si>
  <si>
    <t>农、林、牧、渔业</t>
  </si>
  <si>
    <t>采矿业</t>
  </si>
  <si>
    <t>制造业</t>
  </si>
  <si>
    <t>电力、燃气及水的生产和供应业</t>
  </si>
  <si>
    <t>建筑业</t>
  </si>
  <si>
    <t>交通运输、仓储和邮政业</t>
  </si>
  <si>
    <t>信息传输、计算机服务和软件业</t>
  </si>
  <si>
    <t>批发和零售业</t>
  </si>
  <si>
    <t>住宿和餐饮业</t>
  </si>
  <si>
    <t>金融业</t>
  </si>
  <si>
    <t>房地产业</t>
  </si>
  <si>
    <t>租赁和商务服务业</t>
  </si>
  <si>
    <t>科学研究、技术服务和地质勘查业</t>
  </si>
  <si>
    <t>水利、环境和公共设施管理业</t>
  </si>
  <si>
    <t>居民服务和其他服务业</t>
  </si>
  <si>
    <t>教育</t>
  </si>
  <si>
    <t>卫生、社会保障和社会福利业</t>
  </si>
  <si>
    <t>文化、体育和娱乐业</t>
  </si>
  <si>
    <t>公共管理和社会组织</t>
  </si>
  <si>
    <t>国际组织</t>
  </si>
  <si>
    <t>2010年第六次人口普查</t>
  </si>
  <si>
    <t>城</t>
  </si>
  <si>
    <t>镇</t>
  </si>
  <si>
    <t>乡村</t>
  </si>
  <si>
    <t>就业人口</t>
  </si>
  <si>
    <t>平均工作时长</t>
  </si>
  <si>
    <t>城镇平均</t>
  </si>
  <si>
    <t>全国平均</t>
  </si>
  <si>
    <t>11月</t>
  </si>
  <si>
    <t>12月</t>
  </si>
  <si>
    <t>工人数</t>
  </si>
  <si>
    <t>工时</t>
  </si>
  <si>
    <t>第四季度</t>
  </si>
  <si>
    <t>全民所有制单位，重要城市调查</t>
  </si>
  <si>
    <t>工时（千）</t>
  </si>
  <si>
    <t>工业企业（制造业）</t>
  </si>
  <si>
    <t>工日</t>
  </si>
  <si>
    <t>第三季度</t>
  </si>
  <si>
    <t>平均周工作时间</t>
  </si>
  <si>
    <t>2005年1%抽样</t>
  </si>
  <si>
    <t>http://www.stats.gov.cn/tjsj/ndsj/renkou/2005/renkou.htm</t>
  </si>
  <si>
    <t>比例</t>
  </si>
  <si>
    <t>城镇乡村比例</t>
  </si>
  <si>
    <t>工业、建筑业平均</t>
  </si>
  <si>
    <t>总人数</t>
  </si>
  <si>
    <t>城镇乡村差</t>
  </si>
  <si>
    <t>就业人员(万人)</t>
  </si>
  <si>
    <t>城镇就业人员(万人)</t>
  </si>
  <si>
    <t>乡村就业人员(万人)</t>
  </si>
  <si>
    <t>01-11年城镇平均日工作时间</t>
  </si>
  <si>
    <t>土地承办者</t>
  </si>
  <si>
    <t>非土地承包者</t>
  </si>
  <si>
    <t>数据库：年度数据</t>
  </si>
  <si>
    <t>时间：1992-</t>
  </si>
  <si>
    <t>时间</t>
  </si>
  <si>
    <t>国民总收入指数(上年=100)</t>
  </si>
  <si>
    <t>国内生产总值指数(上年=100)</t>
  </si>
  <si>
    <t>第一产业增加值指数(上年=100)</t>
  </si>
  <si>
    <t>第二产业增加值指数(上年=100)</t>
  </si>
  <si>
    <t>第三产业增加值指数(上年=100)</t>
  </si>
  <si>
    <t>人均国内生产总值指数(上年=100)</t>
  </si>
  <si>
    <t>1992年</t>
  </si>
  <si>
    <t>1993年</t>
  </si>
  <si>
    <t>1994年</t>
  </si>
  <si>
    <t>1995年</t>
  </si>
  <si>
    <t>1996年</t>
  </si>
  <si>
    <t>1997年</t>
  </si>
  <si>
    <t>1998年</t>
  </si>
  <si>
    <t>1999年</t>
  </si>
  <si>
    <t>2000年</t>
  </si>
  <si>
    <t>2001年</t>
  </si>
  <si>
    <t>2002年</t>
  </si>
  <si>
    <t>2003年</t>
  </si>
  <si>
    <t>2004年</t>
  </si>
  <si>
    <t>2005年</t>
  </si>
  <si>
    <t>2006年</t>
  </si>
  <si>
    <t>2007年</t>
  </si>
  <si>
    <t>2008年</t>
  </si>
  <si>
    <t>2009年</t>
  </si>
  <si>
    <t>2010年</t>
  </si>
  <si>
    <t>2011年</t>
  </si>
  <si>
    <t>2012年</t>
  </si>
  <si>
    <t>2013年</t>
  </si>
  <si>
    <t>2014年</t>
  </si>
  <si>
    <t>数据来源：国家统计局</t>
  </si>
  <si>
    <t>三次产业构成-第一产业增加值(%)</t>
  </si>
  <si>
    <t>三次产业构成-第二产业增加值(%)</t>
  </si>
  <si>
    <t>三次产业构成-第三产业增加值(%)</t>
  </si>
  <si>
    <t>二、三产业增速加权平均</t>
  </si>
  <si>
    <t>correlation</t>
  </si>
  <si>
    <t>二产业</t>
  </si>
  <si>
    <t>三产业</t>
  </si>
  <si>
    <t>05/10平均农林牧渔工作时间</t>
  </si>
  <si>
    <t>05/10平均非农林牧渔工作时间</t>
  </si>
  <si>
    <t>平均天数</t>
  </si>
  <si>
    <t>05/10平均城镇工作时间</t>
  </si>
  <si>
    <t>05/10平均乡村工作时间</t>
  </si>
  <si>
    <t>用01-13城镇均值/标准差调整</t>
  </si>
  <si>
    <t>乡村就业人员周平均劳动时间</t>
  </si>
  <si>
    <t>平均周工作时长</t>
  </si>
  <si>
    <t>周工作时长-4季度</t>
  </si>
  <si>
    <t>周工作时长-插值</t>
  </si>
  <si>
    <t>98似异常值，调整为97年水平</t>
  </si>
  <si>
    <t>城镇就业人员周平均劳动时间</t>
    <phoneticPr fontId="12" type="noConversion"/>
  </si>
  <si>
    <r>
      <rPr>
        <sz val="10"/>
        <color theme="1"/>
        <rFont val="宋体"/>
        <family val="3"/>
        <charset val="134"/>
      </rPr>
      <t>城镇就业人口工作时长以</t>
    </r>
    <r>
      <rPr>
        <sz val="10"/>
        <color theme="1"/>
        <rFont val="Times New Roman"/>
        <family val="1"/>
      </rPr>
      <t>11</t>
    </r>
    <r>
      <rPr>
        <sz val="10"/>
        <color theme="1"/>
        <rFont val="宋体"/>
        <family val="3"/>
        <charset val="134"/>
      </rPr>
      <t>月调查统计为主，来自劳动统计年鉴</t>
    </r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</si>
</sst>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\(0.00\)"/>
    <numFmt numFmtId="177" formatCode="yyyy/mm;@"/>
  </numFmts>
  <fonts count="15" x14ac:knownFonts="1">
    <font>
      <sz val="11"/>
      <color theme="1"/>
      <name val="宋体"/>
      <family val="2"/>
      <scheme val="minor"/>
    </font>
    <font>
      <sz val="10"/>
      <color theme="1"/>
      <name val="Times New Roman"/>
      <family val="1"/>
    </font>
    <font>
      <sz val="16"/>
      <name val="Times New Roman"/>
      <family val="1"/>
    </font>
    <font>
      <sz val="16"/>
      <name val="宋体"/>
      <family val="3"/>
      <charset val="134"/>
    </font>
    <font>
      <sz val="16"/>
      <name val="黑体"/>
      <family val="3"/>
      <charset val="134"/>
    </font>
    <font>
      <sz val="10"/>
      <color rgb="FF000000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0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theme="1"/>
      <name val="Times New Roman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99CCFF"/>
        <bgColor rgb="FF000000"/>
      </patternFill>
    </fill>
    <fill>
      <patternFill patternType="solid">
        <fgColor rgb="FFFFFF9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1" fillId="0" borderId="0"/>
    <xf numFmtId="0" fontId="9" fillId="0" borderId="0"/>
  </cellStyleXfs>
  <cellXfs count="31">
    <xf numFmtId="0" fontId="0" fillId="0" borderId="0" xfId="0"/>
    <xf numFmtId="0" fontId="1" fillId="0" borderId="0" xfId="0" applyFont="1"/>
    <xf numFmtId="0" fontId="5" fillId="0" borderId="0" xfId="0" applyFont="1" applyAlignment="1">
      <alignment horizontal="left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/>
    </xf>
    <xf numFmtId="0" fontId="9" fillId="0" borderId="0" xfId="0" applyFont="1" applyAlignment="1">
      <alignment horizontal="right" vertical="center"/>
    </xf>
    <xf numFmtId="176" fontId="9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176" fontId="1" fillId="0" borderId="0" xfId="0" applyNumberFormat="1" applyFont="1"/>
    <xf numFmtId="176" fontId="10" fillId="0" borderId="0" xfId="0" applyNumberFormat="1" applyFont="1" applyAlignment="1">
      <alignment horizontal="right" vertical="center"/>
    </xf>
    <xf numFmtId="3" fontId="1" fillId="0" borderId="0" xfId="0" applyNumberFormat="1" applyFont="1"/>
    <xf numFmtId="177" fontId="1" fillId="0" borderId="0" xfId="0" applyNumberFormat="1" applyFont="1" applyAlignment="1">
      <alignment vertic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7" xfId="0" applyFont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49" fontId="6" fillId="2" borderId="11" xfId="0" applyNumberFormat="1" applyFont="1" applyFill="1" applyBorder="1" applyAlignment="1">
      <alignment horizontal="center" vertical="center" wrapText="1"/>
    </xf>
    <xf numFmtId="49" fontId="6" fillId="2" borderId="12" xfId="0" applyNumberFormat="1" applyFont="1" applyFill="1" applyBorder="1" applyAlignment="1">
      <alignment horizontal="center" vertical="center" wrapText="1"/>
    </xf>
    <xf numFmtId="49" fontId="6" fillId="2" borderId="13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14" fillId="0" borderId="0" xfId="0" applyFont="1"/>
  </cellXfs>
  <cellStyles count="3">
    <cellStyle name="Normal 2" xfId="1" xr:uid="{00000000-0005-0000-0000-000001000000}"/>
    <cellStyle name="常规" xfId="0" builtinId="0"/>
    <cellStyle name="常规 2" xfId="2" xr:uid="{BEA774E4-5D0E-4FDD-B0E4-360E91D282CD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加总!$B$1</c:f>
              <c:strCache>
                <c:ptCount val="1"/>
                <c:pt idx="0">
                  <c:v>城镇就业人员周平均劳动时间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加总!$A$2:$A$26</c:f>
              <c:numCache>
                <c:formatCode>General</c:formatCode>
                <c:ptCount val="2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</c:numCache>
            </c:numRef>
          </c:cat>
          <c:val>
            <c:numRef>
              <c:f>加总!$B$2:$B$26</c:f>
              <c:numCache>
                <c:formatCode>General</c:formatCode>
                <c:ptCount val="25"/>
                <c:pt idx="0">
                  <c:v>47.383218978480834</c:v>
                </c:pt>
                <c:pt idx="1">
                  <c:v>47.446114734283569</c:v>
                </c:pt>
                <c:pt idx="2">
                  <c:v>47.509010490086297</c:v>
                </c:pt>
                <c:pt idx="3">
                  <c:v>45.85151419922547</c:v>
                </c:pt>
                <c:pt idx="4">
                  <c:v>45.459301877288993</c:v>
                </c:pt>
                <c:pt idx="5">
                  <c:v>45.837101144717373</c:v>
                </c:pt>
                <c:pt idx="6">
                  <c:v>45.055918396407741</c:v>
                </c:pt>
                <c:pt idx="7">
                  <c:v>44.445186693346201</c:v>
                </c:pt>
                <c:pt idx="8">
                  <c:v>44.445186693346201</c:v>
                </c:pt>
                <c:pt idx="9">
                  <c:v>44.596791128897465</c:v>
                </c:pt>
                <c:pt idx="10">
                  <c:v>44.748395564448735</c:v>
                </c:pt>
                <c:pt idx="11">
                  <c:v>44.9</c:v>
                </c:pt>
                <c:pt idx="12">
                  <c:v>45.2</c:v>
                </c:pt>
                <c:pt idx="13">
                  <c:v>45.4</c:v>
                </c:pt>
                <c:pt idx="14">
                  <c:v>45.5</c:v>
                </c:pt>
                <c:pt idx="15">
                  <c:v>47.8</c:v>
                </c:pt>
                <c:pt idx="16">
                  <c:v>47.3</c:v>
                </c:pt>
                <c:pt idx="17">
                  <c:v>45.5</c:v>
                </c:pt>
                <c:pt idx="18">
                  <c:v>44.6</c:v>
                </c:pt>
                <c:pt idx="19">
                  <c:v>44.7</c:v>
                </c:pt>
                <c:pt idx="20">
                  <c:v>47</c:v>
                </c:pt>
                <c:pt idx="21">
                  <c:v>46.2</c:v>
                </c:pt>
                <c:pt idx="22">
                  <c:v>46.3</c:v>
                </c:pt>
                <c:pt idx="23">
                  <c:v>46.6</c:v>
                </c:pt>
                <c:pt idx="24">
                  <c:v>46.6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30-47EA-BF6A-950DEA4E2BCF}"/>
            </c:ext>
          </c:extLst>
        </c:ser>
        <c:ser>
          <c:idx val="1"/>
          <c:order val="1"/>
          <c:tx>
            <c:strRef>
              <c:f>加总!$C$1</c:f>
              <c:strCache>
                <c:ptCount val="1"/>
                <c:pt idx="0">
                  <c:v>乡村就业人员周平均劳动时间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加总!$A$2:$A$26</c:f>
              <c:numCache>
                <c:formatCode>General</c:formatCode>
                <c:ptCount val="2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</c:numCache>
            </c:numRef>
          </c:cat>
          <c:val>
            <c:numRef>
              <c:f>加总!$C$2:$C$26</c:f>
              <c:numCache>
                <c:formatCode>0.00_);\(0.00\)</c:formatCode>
                <c:ptCount val="25"/>
                <c:pt idx="0">
                  <c:v>43.984786013404424</c:v>
                </c:pt>
                <c:pt idx="1">
                  <c:v>44.047681769207159</c:v>
                </c:pt>
                <c:pt idx="2">
                  <c:v>44.110577525009887</c:v>
                </c:pt>
                <c:pt idx="3">
                  <c:v>42.45308123414906</c:v>
                </c:pt>
                <c:pt idx="4">
                  <c:v>42.060868912212584</c:v>
                </c:pt>
                <c:pt idx="5">
                  <c:v>42.438668179640963</c:v>
                </c:pt>
                <c:pt idx="6">
                  <c:v>41.657485431331331</c:v>
                </c:pt>
                <c:pt idx="7">
                  <c:v>41.046753728269792</c:v>
                </c:pt>
                <c:pt idx="8">
                  <c:v>41.046753728269792</c:v>
                </c:pt>
                <c:pt idx="9">
                  <c:v>41.198358163821055</c:v>
                </c:pt>
                <c:pt idx="10">
                  <c:v>41.349962599372326</c:v>
                </c:pt>
                <c:pt idx="11">
                  <c:v>41.501567034923589</c:v>
                </c:pt>
                <c:pt idx="12">
                  <c:v>41.801567034923593</c:v>
                </c:pt>
                <c:pt idx="13">
                  <c:v>42.001567034923589</c:v>
                </c:pt>
                <c:pt idx="14">
                  <c:v>42.10156703492359</c:v>
                </c:pt>
                <c:pt idx="15">
                  <c:v>44.401567034923588</c:v>
                </c:pt>
                <c:pt idx="16">
                  <c:v>43.901567034923588</c:v>
                </c:pt>
                <c:pt idx="17">
                  <c:v>42.10156703492359</c:v>
                </c:pt>
                <c:pt idx="18">
                  <c:v>41.201567034923592</c:v>
                </c:pt>
                <c:pt idx="19">
                  <c:v>41.301567034923593</c:v>
                </c:pt>
                <c:pt idx="20">
                  <c:v>43.60156703492359</c:v>
                </c:pt>
                <c:pt idx="21">
                  <c:v>42.801567034923593</c:v>
                </c:pt>
                <c:pt idx="22">
                  <c:v>42.901567034923588</c:v>
                </c:pt>
                <c:pt idx="23">
                  <c:v>43.201567034923592</c:v>
                </c:pt>
                <c:pt idx="24">
                  <c:v>43.201567034923592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30-47EA-BF6A-950DEA4E2BCF}"/>
            </c:ext>
          </c:extLst>
        </c:ser>
        <c:ser>
          <c:idx val="2"/>
          <c:order val="2"/>
          <c:tx>
            <c:strRef>
              <c:f>加总!$D$1</c:f>
              <c:strCache>
                <c:ptCount val="1"/>
                <c:pt idx="0">
                  <c:v>平均周工作时长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加总!$A$2:$A$26</c:f>
              <c:numCache>
                <c:formatCode>General</c:formatCode>
                <c:ptCount val="2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</c:numCache>
            </c:numRef>
          </c:cat>
          <c:val>
            <c:numRef>
              <c:f>加总!$D$2:$D$26</c:f>
              <c:numCache>
                <c:formatCode>General</c:formatCode>
                <c:ptCount val="25"/>
                <c:pt idx="0">
                  <c:v>44.879204400682482</c:v>
                </c:pt>
                <c:pt idx="1">
                  <c:v>44.953968613736329</c:v>
                </c:pt>
                <c:pt idx="2">
                  <c:v>45.02815237065672</c:v>
                </c:pt>
                <c:pt idx="3">
                  <c:v>43.382044573991969</c:v>
                </c:pt>
                <c:pt idx="4">
                  <c:v>43.000620896462387</c:v>
                </c:pt>
                <c:pt idx="5">
                  <c:v>43.38932069789638</c:v>
                </c:pt>
                <c:pt idx="6">
                  <c:v>42.639408296164575</c:v>
                </c:pt>
                <c:pt idx="7">
                  <c:v>42.058252374033941</c:v>
                </c:pt>
                <c:pt idx="8">
                  <c:v>42.086726079489289</c:v>
                </c:pt>
                <c:pt idx="9">
                  <c:v>42.265194026964913</c:v>
                </c:pt>
                <c:pt idx="10">
                  <c:v>42.441411882503132</c:v>
                </c:pt>
                <c:pt idx="11">
                  <c:v>42.62771781608955</c:v>
                </c:pt>
                <c:pt idx="12">
                  <c:v>42.968340710801833</c:v>
                </c:pt>
                <c:pt idx="13">
                  <c:v>43.210486649141259</c:v>
                </c:pt>
                <c:pt idx="14">
                  <c:v>43.350535995871425</c:v>
                </c:pt>
                <c:pt idx="15">
                  <c:v>45.694025049921564</c:v>
                </c:pt>
                <c:pt idx="16">
                  <c:v>45.244568565442059</c:v>
                </c:pt>
                <c:pt idx="17">
                  <c:v>43.498145619488461</c:v>
                </c:pt>
                <c:pt idx="18">
                  <c:v>42.645374846551455</c:v>
                </c:pt>
                <c:pt idx="19">
                  <c:v>42.794980856497105</c:v>
                </c:pt>
                <c:pt idx="20">
                  <c:v>45.150498698541028</c:v>
                </c:pt>
                <c:pt idx="21">
                  <c:v>44.39867932892718</c:v>
                </c:pt>
                <c:pt idx="22">
                  <c:v>44.545401253090368</c:v>
                </c:pt>
                <c:pt idx="23">
                  <c:v>44.889812570402</c:v>
                </c:pt>
                <c:pt idx="24">
                  <c:v>44.930851332713367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30-47EA-BF6A-950DEA4E2B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7591888"/>
        <c:axId val="537589168"/>
      </c:lineChart>
      <c:catAx>
        <c:axId val="537591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537589168"/>
        <c:crosses val="autoZero"/>
        <c:auto val="1"/>
        <c:lblAlgn val="ctr"/>
        <c:lblOffset val="100"/>
        <c:noMultiLvlLbl val="0"/>
      </c:catAx>
      <c:valAx>
        <c:axId val="537589168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537591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/>
              <a:t>Average Weekly Working Hours: China, per capita, urban</a:t>
            </a:r>
            <a:r>
              <a:rPr lang="en-US" altLang="zh-CN" baseline="0"/>
              <a:t> &amp; rural area</a:t>
            </a:r>
            <a:endParaRPr lang="zh-CN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季度调整!$C$1</c:f>
              <c:strCache>
                <c:ptCount val="1"/>
                <c:pt idx="0">
                  <c:v>周工作时长-插值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季度调整!$A$2:$A$114</c:f>
              <c:numCache>
                <c:formatCode>yyyy/mm;@</c:formatCode>
                <c:ptCount val="113"/>
                <c:pt idx="0">
                  <c:v>33238</c:v>
                </c:pt>
                <c:pt idx="1">
                  <c:v>33328</c:v>
                </c:pt>
                <c:pt idx="2">
                  <c:v>33419</c:v>
                </c:pt>
                <c:pt idx="3">
                  <c:v>33511</c:v>
                </c:pt>
                <c:pt idx="4">
                  <c:v>33603</c:v>
                </c:pt>
                <c:pt idx="5">
                  <c:v>33694</c:v>
                </c:pt>
                <c:pt idx="6">
                  <c:v>33785</c:v>
                </c:pt>
                <c:pt idx="7">
                  <c:v>33877</c:v>
                </c:pt>
                <c:pt idx="8">
                  <c:v>33969</c:v>
                </c:pt>
                <c:pt idx="9">
                  <c:v>34059</c:v>
                </c:pt>
                <c:pt idx="10">
                  <c:v>34150</c:v>
                </c:pt>
                <c:pt idx="11">
                  <c:v>34242</c:v>
                </c:pt>
                <c:pt idx="12">
                  <c:v>34334</c:v>
                </c:pt>
                <c:pt idx="13">
                  <c:v>34424</c:v>
                </c:pt>
                <c:pt idx="14">
                  <c:v>34515</c:v>
                </c:pt>
                <c:pt idx="15">
                  <c:v>34607</c:v>
                </c:pt>
                <c:pt idx="16">
                  <c:v>34699</c:v>
                </c:pt>
                <c:pt idx="17">
                  <c:v>34789</c:v>
                </c:pt>
                <c:pt idx="18">
                  <c:v>34880</c:v>
                </c:pt>
                <c:pt idx="19">
                  <c:v>34972</c:v>
                </c:pt>
                <c:pt idx="20">
                  <c:v>35064</c:v>
                </c:pt>
                <c:pt idx="21">
                  <c:v>35155</c:v>
                </c:pt>
                <c:pt idx="22">
                  <c:v>35246</c:v>
                </c:pt>
                <c:pt idx="23">
                  <c:v>35338</c:v>
                </c:pt>
                <c:pt idx="24">
                  <c:v>35430</c:v>
                </c:pt>
                <c:pt idx="25">
                  <c:v>35520</c:v>
                </c:pt>
                <c:pt idx="26">
                  <c:v>35611</c:v>
                </c:pt>
                <c:pt idx="27">
                  <c:v>35703</c:v>
                </c:pt>
                <c:pt idx="28">
                  <c:v>35795</c:v>
                </c:pt>
                <c:pt idx="29">
                  <c:v>35885</c:v>
                </c:pt>
                <c:pt idx="30">
                  <c:v>35976</c:v>
                </c:pt>
                <c:pt idx="31">
                  <c:v>36068</c:v>
                </c:pt>
                <c:pt idx="32">
                  <c:v>36160</c:v>
                </c:pt>
                <c:pt idx="33">
                  <c:v>36250</c:v>
                </c:pt>
                <c:pt idx="34">
                  <c:v>36341</c:v>
                </c:pt>
                <c:pt idx="35">
                  <c:v>36433</c:v>
                </c:pt>
                <c:pt idx="36">
                  <c:v>36525</c:v>
                </c:pt>
                <c:pt idx="37">
                  <c:v>36616</c:v>
                </c:pt>
                <c:pt idx="38">
                  <c:v>36707</c:v>
                </c:pt>
                <c:pt idx="39">
                  <c:v>36799</c:v>
                </c:pt>
                <c:pt idx="40">
                  <c:v>36891</c:v>
                </c:pt>
                <c:pt idx="41">
                  <c:v>36981</c:v>
                </c:pt>
                <c:pt idx="42">
                  <c:v>37072</c:v>
                </c:pt>
                <c:pt idx="43">
                  <c:v>37164</c:v>
                </c:pt>
                <c:pt idx="44">
                  <c:v>37256</c:v>
                </c:pt>
                <c:pt idx="45">
                  <c:v>37346</c:v>
                </c:pt>
                <c:pt idx="46">
                  <c:v>37437</c:v>
                </c:pt>
                <c:pt idx="47">
                  <c:v>37529</c:v>
                </c:pt>
                <c:pt idx="48">
                  <c:v>37621</c:v>
                </c:pt>
                <c:pt idx="49">
                  <c:v>37711</c:v>
                </c:pt>
                <c:pt idx="50">
                  <c:v>37802</c:v>
                </c:pt>
                <c:pt idx="51">
                  <c:v>37894</c:v>
                </c:pt>
                <c:pt idx="52">
                  <c:v>37986</c:v>
                </c:pt>
                <c:pt idx="53">
                  <c:v>38077</c:v>
                </c:pt>
                <c:pt idx="54">
                  <c:v>38168</c:v>
                </c:pt>
                <c:pt idx="55">
                  <c:v>38260</c:v>
                </c:pt>
                <c:pt idx="56">
                  <c:v>38352</c:v>
                </c:pt>
                <c:pt idx="57">
                  <c:v>38442</c:v>
                </c:pt>
                <c:pt idx="58">
                  <c:v>38533</c:v>
                </c:pt>
                <c:pt idx="59">
                  <c:v>38625</c:v>
                </c:pt>
                <c:pt idx="60">
                  <c:v>38717</c:v>
                </c:pt>
                <c:pt idx="61">
                  <c:v>38807</c:v>
                </c:pt>
                <c:pt idx="62">
                  <c:v>38898</c:v>
                </c:pt>
                <c:pt idx="63">
                  <c:v>38990</c:v>
                </c:pt>
                <c:pt idx="64">
                  <c:v>39082</c:v>
                </c:pt>
                <c:pt idx="65">
                  <c:v>39172</c:v>
                </c:pt>
                <c:pt idx="66">
                  <c:v>39263</c:v>
                </c:pt>
                <c:pt idx="67">
                  <c:v>39355</c:v>
                </c:pt>
                <c:pt idx="68">
                  <c:v>39447</c:v>
                </c:pt>
                <c:pt idx="69">
                  <c:v>39538</c:v>
                </c:pt>
                <c:pt idx="70">
                  <c:v>39629</c:v>
                </c:pt>
                <c:pt idx="71">
                  <c:v>39721</c:v>
                </c:pt>
                <c:pt idx="72">
                  <c:v>39813</c:v>
                </c:pt>
                <c:pt idx="73">
                  <c:v>39903</c:v>
                </c:pt>
                <c:pt idx="74">
                  <c:v>39994</c:v>
                </c:pt>
                <c:pt idx="75">
                  <c:v>40086</c:v>
                </c:pt>
                <c:pt idx="76">
                  <c:v>40178</c:v>
                </c:pt>
                <c:pt idx="77">
                  <c:v>40268</c:v>
                </c:pt>
                <c:pt idx="78">
                  <c:v>40359</c:v>
                </c:pt>
                <c:pt idx="79">
                  <c:v>40451</c:v>
                </c:pt>
                <c:pt idx="80">
                  <c:v>40543</c:v>
                </c:pt>
                <c:pt idx="81">
                  <c:v>40633</c:v>
                </c:pt>
                <c:pt idx="82">
                  <c:v>40724</c:v>
                </c:pt>
                <c:pt idx="83">
                  <c:v>40816</c:v>
                </c:pt>
                <c:pt idx="84">
                  <c:v>40908</c:v>
                </c:pt>
                <c:pt idx="85">
                  <c:v>40999</c:v>
                </c:pt>
                <c:pt idx="86">
                  <c:v>41090</c:v>
                </c:pt>
                <c:pt idx="87">
                  <c:v>41182</c:v>
                </c:pt>
                <c:pt idx="88">
                  <c:v>41274</c:v>
                </c:pt>
                <c:pt idx="89">
                  <c:v>41364</c:v>
                </c:pt>
                <c:pt idx="90">
                  <c:v>41455</c:v>
                </c:pt>
                <c:pt idx="91">
                  <c:v>41547</c:v>
                </c:pt>
                <c:pt idx="92">
                  <c:v>41639</c:v>
                </c:pt>
                <c:pt idx="93">
                  <c:v>41729</c:v>
                </c:pt>
                <c:pt idx="94">
                  <c:v>41820</c:v>
                </c:pt>
                <c:pt idx="95">
                  <c:v>41912</c:v>
                </c:pt>
                <c:pt idx="96">
                  <c:v>42004</c:v>
                </c:pt>
                <c:pt idx="97">
                  <c:v>42094</c:v>
                </c:pt>
                <c:pt idx="98">
                  <c:v>42185</c:v>
                </c:pt>
                <c:pt idx="99">
                  <c:v>42277</c:v>
                </c:pt>
                <c:pt idx="100">
                  <c:v>42369</c:v>
                </c:pt>
                <c:pt idx="101">
                  <c:v>42460</c:v>
                </c:pt>
                <c:pt idx="102">
                  <c:v>42551</c:v>
                </c:pt>
                <c:pt idx="103">
                  <c:v>42643</c:v>
                </c:pt>
                <c:pt idx="104">
                  <c:v>42735</c:v>
                </c:pt>
                <c:pt idx="105">
                  <c:v>42825</c:v>
                </c:pt>
                <c:pt idx="106">
                  <c:v>42916</c:v>
                </c:pt>
                <c:pt idx="107">
                  <c:v>43008</c:v>
                </c:pt>
                <c:pt idx="108">
                  <c:v>43100</c:v>
                </c:pt>
                <c:pt idx="109">
                  <c:v>43190</c:v>
                </c:pt>
                <c:pt idx="110">
                  <c:v>43281</c:v>
                </c:pt>
                <c:pt idx="111">
                  <c:v>43373</c:v>
                </c:pt>
                <c:pt idx="112">
                  <c:v>43465</c:v>
                </c:pt>
              </c:numCache>
            </c:numRef>
          </c:cat>
          <c:val>
            <c:numRef>
              <c:f>季度调整!$C$2:$C$114</c:f>
              <c:numCache>
                <c:formatCode>General</c:formatCode>
                <c:ptCount val="113"/>
                <c:pt idx="0">
                  <c:v>44.879204400682482</c:v>
                </c:pt>
                <c:pt idx="1">
                  <c:v>44.897895453945942</c:v>
                </c:pt>
                <c:pt idx="2">
                  <c:v>44.916586507209402</c:v>
                </c:pt>
                <c:pt idx="3">
                  <c:v>44.935277560472869</c:v>
                </c:pt>
                <c:pt idx="4">
                  <c:v>44.953968613736329</c:v>
                </c:pt>
                <c:pt idx="5">
                  <c:v>44.97251455296643</c:v>
                </c:pt>
                <c:pt idx="6">
                  <c:v>44.991060492196524</c:v>
                </c:pt>
                <c:pt idx="7">
                  <c:v>45.009606431426619</c:v>
                </c:pt>
                <c:pt idx="8">
                  <c:v>45.02815237065672</c:v>
                </c:pt>
                <c:pt idx="9">
                  <c:v>44.616625421490532</c:v>
                </c:pt>
                <c:pt idx="10">
                  <c:v>44.205098472324345</c:v>
                </c:pt>
                <c:pt idx="11">
                  <c:v>43.793571523158157</c:v>
                </c:pt>
                <c:pt idx="12">
                  <c:v>43.382044573991969</c:v>
                </c:pt>
                <c:pt idx="13">
                  <c:v>43.286688654609577</c:v>
                </c:pt>
                <c:pt idx="14">
                  <c:v>43.191332735227178</c:v>
                </c:pt>
                <c:pt idx="15">
                  <c:v>43.095976815844779</c:v>
                </c:pt>
                <c:pt idx="16">
                  <c:v>43.000620896462387</c:v>
                </c:pt>
                <c:pt idx="17">
                  <c:v>43.097795846820887</c:v>
                </c:pt>
                <c:pt idx="18">
                  <c:v>43.19497079717938</c:v>
                </c:pt>
                <c:pt idx="19">
                  <c:v>43.29214574753788</c:v>
                </c:pt>
                <c:pt idx="20">
                  <c:v>43.38932069789638</c:v>
                </c:pt>
                <c:pt idx="21">
                  <c:v>43.201842597463425</c:v>
                </c:pt>
                <c:pt idx="22">
                  <c:v>43.014364497030478</c:v>
                </c:pt>
                <c:pt idx="23">
                  <c:v>42.82688639659753</c:v>
                </c:pt>
                <c:pt idx="24">
                  <c:v>42.639408296164575</c:v>
                </c:pt>
                <c:pt idx="25">
                  <c:v>42.49411931563192</c:v>
                </c:pt>
                <c:pt idx="26">
                  <c:v>42.348830335099258</c:v>
                </c:pt>
                <c:pt idx="27">
                  <c:v>42.203541354566596</c:v>
                </c:pt>
                <c:pt idx="28">
                  <c:v>42.058252374033941</c:v>
                </c:pt>
                <c:pt idx="29">
                  <c:v>42.06537080039778</c:v>
                </c:pt>
                <c:pt idx="30">
                  <c:v>42.072489226761618</c:v>
                </c:pt>
                <c:pt idx="31">
                  <c:v>42.07960765312545</c:v>
                </c:pt>
                <c:pt idx="32">
                  <c:v>42.086726079489289</c:v>
                </c:pt>
                <c:pt idx="33">
                  <c:v>42.131343066358198</c:v>
                </c:pt>
                <c:pt idx="34">
                  <c:v>42.175960053227101</c:v>
                </c:pt>
                <c:pt idx="35">
                  <c:v>42.220577040096003</c:v>
                </c:pt>
                <c:pt idx="36">
                  <c:v>42.265194026964913</c:v>
                </c:pt>
                <c:pt idx="37">
                  <c:v>42.30924849084947</c:v>
                </c:pt>
                <c:pt idx="38">
                  <c:v>42.353302954734019</c:v>
                </c:pt>
                <c:pt idx="39">
                  <c:v>42.397357418618576</c:v>
                </c:pt>
                <c:pt idx="40">
                  <c:v>42.441411882503132</c:v>
                </c:pt>
                <c:pt idx="41">
                  <c:v>42.487988365899739</c:v>
                </c:pt>
                <c:pt idx="42">
                  <c:v>42.534564849296345</c:v>
                </c:pt>
                <c:pt idx="43">
                  <c:v>42.581141332692944</c:v>
                </c:pt>
                <c:pt idx="44">
                  <c:v>42.62771781608955</c:v>
                </c:pt>
                <c:pt idx="45">
                  <c:v>42.712873539767621</c:v>
                </c:pt>
                <c:pt idx="46">
                  <c:v>42.798029263445692</c:v>
                </c:pt>
                <c:pt idx="47">
                  <c:v>42.883184987123762</c:v>
                </c:pt>
                <c:pt idx="48">
                  <c:v>42.968340710801833</c:v>
                </c:pt>
                <c:pt idx="49">
                  <c:v>43.028877195386691</c:v>
                </c:pt>
                <c:pt idx="50">
                  <c:v>43.089413679971543</c:v>
                </c:pt>
                <c:pt idx="51">
                  <c:v>43.149950164556401</c:v>
                </c:pt>
                <c:pt idx="52">
                  <c:v>43.210486649141259</c:v>
                </c:pt>
                <c:pt idx="53">
                  <c:v>43.245498985823801</c:v>
                </c:pt>
                <c:pt idx="54">
                  <c:v>43.280511322506342</c:v>
                </c:pt>
                <c:pt idx="55">
                  <c:v>43.315523659188884</c:v>
                </c:pt>
                <c:pt idx="56">
                  <c:v>43.350535995871425</c:v>
                </c:pt>
                <c:pt idx="57">
                  <c:v>43.93640825938396</c:v>
                </c:pt>
                <c:pt idx="58">
                  <c:v>44.522280522896494</c:v>
                </c:pt>
                <c:pt idx="59">
                  <c:v>45.108152786409029</c:v>
                </c:pt>
                <c:pt idx="60">
                  <c:v>45.694025049921564</c:v>
                </c:pt>
                <c:pt idx="61">
                  <c:v>45.581660928801689</c:v>
                </c:pt>
                <c:pt idx="62">
                  <c:v>45.469296807681815</c:v>
                </c:pt>
                <c:pt idx="63">
                  <c:v>45.356932686561933</c:v>
                </c:pt>
                <c:pt idx="64">
                  <c:v>45.244568565442059</c:v>
                </c:pt>
                <c:pt idx="65">
                  <c:v>44.807962828953663</c:v>
                </c:pt>
                <c:pt idx="66">
                  <c:v>44.37135709246526</c:v>
                </c:pt>
                <c:pt idx="67">
                  <c:v>43.934751355976857</c:v>
                </c:pt>
                <c:pt idx="68">
                  <c:v>43.498145619488461</c:v>
                </c:pt>
                <c:pt idx="69">
                  <c:v>43.284952926254206</c:v>
                </c:pt>
                <c:pt idx="70">
                  <c:v>43.071760233019958</c:v>
                </c:pt>
                <c:pt idx="71">
                  <c:v>42.85856753978571</c:v>
                </c:pt>
                <c:pt idx="72">
                  <c:v>42.645374846551455</c:v>
                </c:pt>
                <c:pt idx="73">
                  <c:v>42.682776349037866</c:v>
                </c:pt>
                <c:pt idx="74">
                  <c:v>42.720177851524284</c:v>
                </c:pt>
                <c:pt idx="75">
                  <c:v>42.757579354010694</c:v>
                </c:pt>
                <c:pt idx="76">
                  <c:v>42.794980856497105</c:v>
                </c:pt>
                <c:pt idx="77">
                  <c:v>43.383860317008086</c:v>
                </c:pt>
                <c:pt idx="78">
                  <c:v>43.972739777519067</c:v>
                </c:pt>
                <c:pt idx="79">
                  <c:v>44.561619238030048</c:v>
                </c:pt>
                <c:pt idx="80">
                  <c:v>45.150498698541028</c:v>
                </c:pt>
                <c:pt idx="81">
                  <c:v>44.962543856137565</c:v>
                </c:pt>
                <c:pt idx="82">
                  <c:v>44.774589013734101</c:v>
                </c:pt>
                <c:pt idx="83">
                  <c:v>44.586634171330644</c:v>
                </c:pt>
                <c:pt idx="84">
                  <c:v>44.39867932892718</c:v>
                </c:pt>
                <c:pt idx="85">
                  <c:v>44.435359809967977</c:v>
                </c:pt>
                <c:pt idx="86">
                  <c:v>44.472040291008774</c:v>
                </c:pt>
                <c:pt idx="87">
                  <c:v>44.508720772049571</c:v>
                </c:pt>
                <c:pt idx="88">
                  <c:v>44.545401253090368</c:v>
                </c:pt>
                <c:pt idx="89">
                  <c:v>44.631504082418274</c:v>
                </c:pt>
                <c:pt idx="90">
                  <c:v>44.717606911746188</c:v>
                </c:pt>
                <c:pt idx="91">
                  <c:v>44.803709741074094</c:v>
                </c:pt>
                <c:pt idx="92">
                  <c:v>44.889812570402</c:v>
                </c:pt>
                <c:pt idx="93">
                  <c:v>44.90007226097984</c:v>
                </c:pt>
                <c:pt idx="94">
                  <c:v>44.91033195155768</c:v>
                </c:pt>
                <c:pt idx="95">
                  <c:v>44.920591642135527</c:v>
                </c:pt>
                <c:pt idx="96">
                  <c:v>44.930851332713367</c:v>
                </c:pt>
                <c:pt idx="97">
                  <c:v>44.666812708197938</c:v>
                </c:pt>
                <c:pt idx="98">
                  <c:v>44.402774083682502</c:v>
                </c:pt>
                <c:pt idx="99">
                  <c:v>44.138735459167073</c:v>
                </c:pt>
                <c:pt idx="100">
                  <c:v>43.874696834651644</c:v>
                </c:pt>
                <c:pt idx="101">
                  <c:v>44.03497378602237</c:v>
                </c:pt>
                <c:pt idx="102">
                  <c:v>44.195250737393096</c:v>
                </c:pt>
                <c:pt idx="103">
                  <c:v>44.355527688763821</c:v>
                </c:pt>
                <c:pt idx="104">
                  <c:v>44.515804640134547</c:v>
                </c:pt>
                <c:pt idx="105">
                  <c:v>44.551903470938569</c:v>
                </c:pt>
                <c:pt idx="106">
                  <c:v>44.588002301742591</c:v>
                </c:pt>
                <c:pt idx="107">
                  <c:v>44.624101132546606</c:v>
                </c:pt>
                <c:pt idx="108">
                  <c:v>44.660199963350628</c:v>
                </c:pt>
                <c:pt idx="109">
                  <c:v>44.746003028741654</c:v>
                </c:pt>
                <c:pt idx="110">
                  <c:v>44.831806094132681</c:v>
                </c:pt>
                <c:pt idx="111">
                  <c:v>44.917609159523707</c:v>
                </c:pt>
                <c:pt idx="112">
                  <c:v>45.003412224914733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6C-4B10-913C-EC875824B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8363904"/>
        <c:axId val="688374240"/>
      </c:lineChart>
      <c:dateAx>
        <c:axId val="688363904"/>
        <c:scaling>
          <c:orientation val="minMax"/>
        </c:scaling>
        <c:delete val="0"/>
        <c:axPos val="b"/>
        <c:numFmt formatCode="yyyy/mm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688374240"/>
        <c:crosses val="autoZero"/>
        <c:auto val="1"/>
        <c:lblOffset val="100"/>
        <c:baseTimeUnit val="months"/>
      </c:dateAx>
      <c:valAx>
        <c:axId val="688374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688363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CN"/>
                </a:p>
              </c:txPr>
            </c:trendlineLbl>
          </c:trendline>
          <c:xVal>
            <c:numRef>
              <c:f>增加值构成!$N$13:$N$25</c:f>
              <c:numCache>
                <c:formatCode>General</c:formatCode>
                <c:ptCount val="13"/>
                <c:pt idx="0">
                  <c:v>9.2644186046511834</c:v>
                </c:pt>
                <c:pt idx="1">
                  <c:v>10.141916859122404</c:v>
                </c:pt>
                <c:pt idx="2">
                  <c:v>11.162100456621005</c:v>
                </c:pt>
                <c:pt idx="3">
                  <c:v>10.6264367816092</c:v>
                </c:pt>
                <c:pt idx="4">
                  <c:v>12.193771234428084</c:v>
                </c:pt>
                <c:pt idx="5">
                  <c:v>13.728443449048157</c:v>
                </c:pt>
                <c:pt idx="6">
                  <c:v>15.526674107142853</c:v>
                </c:pt>
                <c:pt idx="7">
                  <c:v>10.134782608695673</c:v>
                </c:pt>
                <c:pt idx="8">
                  <c:v>9.8043285238623668</c:v>
                </c:pt>
                <c:pt idx="9">
                  <c:v>11.233185840707975</c:v>
                </c:pt>
                <c:pt idx="10">
                  <c:v>10.0609513274336</c:v>
                </c:pt>
                <c:pt idx="11">
                  <c:v>8.0994475138121516</c:v>
                </c:pt>
                <c:pt idx="12">
                  <c:v>8.1070640176600506</c:v>
                </c:pt>
              </c:numCache>
            </c:numRef>
          </c:xVal>
          <c:yVal>
            <c:numRef>
              <c:f>增加值构成!$O$13:$O$25</c:f>
              <c:numCache>
                <c:formatCode>General</c:formatCode>
                <c:ptCount val="13"/>
                <c:pt idx="0">
                  <c:v>44.9</c:v>
                </c:pt>
                <c:pt idx="1">
                  <c:v>45.2</c:v>
                </c:pt>
                <c:pt idx="2">
                  <c:v>45.4</c:v>
                </c:pt>
                <c:pt idx="3">
                  <c:v>45.5</c:v>
                </c:pt>
                <c:pt idx="4">
                  <c:v>47.8</c:v>
                </c:pt>
                <c:pt idx="5">
                  <c:v>47.3</c:v>
                </c:pt>
                <c:pt idx="6">
                  <c:v>45.5</c:v>
                </c:pt>
                <c:pt idx="7">
                  <c:v>44.6</c:v>
                </c:pt>
                <c:pt idx="8">
                  <c:v>44.7</c:v>
                </c:pt>
                <c:pt idx="9">
                  <c:v>47</c:v>
                </c:pt>
                <c:pt idx="10">
                  <c:v>46.2</c:v>
                </c:pt>
                <c:pt idx="11">
                  <c:v>46.3</c:v>
                </c:pt>
                <c:pt idx="12">
                  <c:v>46.6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976-4B58-9CED-B247C4165F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7595152"/>
        <c:axId val="537591344"/>
      </c:scatterChart>
      <c:valAx>
        <c:axId val="537595152"/>
        <c:scaling>
          <c:orientation val="minMax"/>
          <c:min val="6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537591344"/>
        <c:crosses val="autoZero"/>
        <c:crossBetween val="midCat"/>
      </c:valAx>
      <c:valAx>
        <c:axId val="537591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5375951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157162</xdr:colOff>
      <xdr:row>22</xdr:row>
      <xdr:rowOff>33337</xdr:rowOff>
    </xdr:from>
    <xdr:to>
      <xdr:col>14</xdr:col>
      <xdr:colOff>461962</xdr:colOff>
      <xdr:row>39</xdr:row>
      <xdr:rowOff>23812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1</xdr:row>
      <xdr:rowOff>11112</xdr:rowOff>
    </xdr:from>
    <xdr:to>
      <xdr:col>11</xdr:col>
      <xdr:colOff>314325</xdr:colOff>
      <xdr:row>18</xdr:row>
      <xdr:rowOff>1587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361950</xdr:colOff>
      <xdr:row>1</xdr:row>
      <xdr:rowOff>147637</xdr:rowOff>
    </xdr:from>
    <xdr:to>
      <xdr:col>23</xdr:col>
      <xdr:colOff>57150</xdr:colOff>
      <xdr:row>18</xdr:row>
      <xdr:rowOff>138112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0"/>
  <sheetViews>
    <sheetView tabSelected="1" workbookViewId="0"/>
  </sheetViews>
  <sheetFormatPr defaultColWidth="9.1796875" defaultRowHeight="13" x14ac:dyDescent="0.3"/>
  <cols>
    <col min="1" max="16384" width="9.1796875" style="1"/>
  </cols>
  <sheetData>
    <row r="1" spans="1:23" ht="13.5" x14ac:dyDescent="0.3">
      <c r="A1" s="30" t="s">
        <v>129</v>
      </c>
      <c r="B1" s="29" t="s">
        <v>128</v>
      </c>
      <c r="C1" s="1" t="s">
        <v>123</v>
      </c>
      <c r="D1" s="1" t="s">
        <v>124</v>
      </c>
      <c r="E1" s="1" t="s">
        <v>71</v>
      </c>
      <c r="F1" s="1" t="s">
        <v>72</v>
      </c>
      <c r="G1" s="1" t="s">
        <v>73</v>
      </c>
      <c r="J1" s="1" t="s">
        <v>0</v>
      </c>
      <c r="O1" s="1" t="s">
        <v>45</v>
      </c>
      <c r="T1" s="1" t="s">
        <v>64</v>
      </c>
      <c r="V1" s="1" t="s">
        <v>65</v>
      </c>
    </row>
    <row r="2" spans="1:23" x14ac:dyDescent="0.3">
      <c r="A2" s="1">
        <v>1990</v>
      </c>
      <c r="B2" s="1">
        <v>47.383218978480834</v>
      </c>
      <c r="C2" s="10">
        <f>B2-($J$20-$J$22)</f>
        <v>43.984786013404424</v>
      </c>
      <c r="D2" s="1">
        <f>(B2*F2+C2*G2)/E2</f>
        <v>44.879204400682482</v>
      </c>
      <c r="E2" s="1">
        <v>64749</v>
      </c>
      <c r="F2" s="1">
        <v>17041</v>
      </c>
      <c r="G2" s="1">
        <v>47708</v>
      </c>
      <c r="J2" s="1" t="s">
        <v>1</v>
      </c>
      <c r="K2" s="1" t="s">
        <v>5</v>
      </c>
      <c r="L2" s="1" t="s">
        <v>6</v>
      </c>
      <c r="M2" s="1" t="s">
        <v>7</v>
      </c>
      <c r="P2" s="1" t="s">
        <v>5</v>
      </c>
      <c r="Q2" s="1" t="s">
        <v>6</v>
      </c>
      <c r="R2" s="1" t="s">
        <v>7</v>
      </c>
      <c r="U2" s="1" t="s">
        <v>5</v>
      </c>
      <c r="V2" s="1" t="s">
        <v>75</v>
      </c>
      <c r="W2" s="1" t="s">
        <v>76</v>
      </c>
    </row>
    <row r="3" spans="1:23" x14ac:dyDescent="0.3">
      <c r="A3" s="1">
        <v>1991</v>
      </c>
      <c r="B3" s="1">
        <f>AVERAGE(B2,B4)</f>
        <v>47.446114734283569</v>
      </c>
      <c r="C3" s="10">
        <f t="shared" ref="C3:C30" si="0">B3-($J$20-$J$22)</f>
        <v>44.047681769207159</v>
      </c>
      <c r="D3" s="1">
        <f t="shared" ref="D3:D30" si="1">(B3*F3+C3*G3)/E3</f>
        <v>44.953968613736329</v>
      </c>
      <c r="E3" s="1">
        <v>65491</v>
      </c>
      <c r="F3" s="1">
        <v>17465</v>
      </c>
      <c r="G3" s="1">
        <v>48026</v>
      </c>
      <c r="J3" s="1">
        <v>1</v>
      </c>
      <c r="K3" s="1">
        <v>623469</v>
      </c>
      <c r="L3" s="1">
        <v>568744</v>
      </c>
      <c r="M3" s="1">
        <f t="array" ref="M3:M9">K3:K9-L3:L9</f>
        <v>54725</v>
      </c>
    </row>
    <row r="4" spans="1:23" x14ac:dyDescent="0.3">
      <c r="A4" s="1">
        <v>1992</v>
      </c>
      <c r="B4" s="1">
        <v>47.509010490086297</v>
      </c>
      <c r="C4" s="10">
        <f t="shared" si="0"/>
        <v>44.110577525009887</v>
      </c>
      <c r="D4" s="1">
        <f t="shared" si="1"/>
        <v>45.02815237065672</v>
      </c>
      <c r="E4" s="1">
        <v>66152</v>
      </c>
      <c r="F4" s="1">
        <v>17861</v>
      </c>
      <c r="G4" s="1">
        <v>48291</v>
      </c>
      <c r="J4" s="1">
        <v>2</v>
      </c>
      <c r="K4" s="1">
        <v>1416433</v>
      </c>
      <c r="L4" s="1">
        <v>1280349</v>
      </c>
      <c r="M4" s="1">
        <v>136084</v>
      </c>
    </row>
    <row r="5" spans="1:23" x14ac:dyDescent="0.3">
      <c r="A5" s="1">
        <v>1993</v>
      </c>
      <c r="B5" s="1">
        <v>45.85151419922547</v>
      </c>
      <c r="C5" s="10">
        <f t="shared" si="0"/>
        <v>42.45308123414906</v>
      </c>
      <c r="D5" s="1">
        <f t="shared" si="1"/>
        <v>43.382044573991969</v>
      </c>
      <c r="E5" s="1">
        <v>66808</v>
      </c>
      <c r="F5" s="1">
        <v>18262</v>
      </c>
      <c r="G5" s="1">
        <v>48546</v>
      </c>
      <c r="J5" s="1">
        <v>3</v>
      </c>
      <c r="K5" s="1">
        <v>3251147</v>
      </c>
      <c r="L5" s="1">
        <v>2857652</v>
      </c>
      <c r="M5" s="1">
        <v>393495</v>
      </c>
    </row>
    <row r="6" spans="1:23" x14ac:dyDescent="0.3">
      <c r="A6" s="1">
        <v>1994</v>
      </c>
      <c r="B6" s="1">
        <v>45.459301877288993</v>
      </c>
      <c r="C6" s="10">
        <f t="shared" si="0"/>
        <v>42.060868912212584</v>
      </c>
      <c r="D6" s="1">
        <f t="shared" si="1"/>
        <v>43.000620896462387</v>
      </c>
      <c r="E6" s="1">
        <v>67455</v>
      </c>
      <c r="F6" s="1">
        <v>18653</v>
      </c>
      <c r="G6" s="1">
        <v>48802</v>
      </c>
      <c r="J6" s="1">
        <v>4</v>
      </c>
      <c r="K6" s="1">
        <v>3422900</v>
      </c>
      <c r="L6" s="1">
        <v>2892380</v>
      </c>
      <c r="M6" s="1">
        <v>530520</v>
      </c>
    </row>
    <row r="7" spans="1:23" x14ac:dyDescent="0.3">
      <c r="A7" s="1">
        <v>1995</v>
      </c>
      <c r="B7" s="1">
        <v>45.837101144717373</v>
      </c>
      <c r="C7" s="10">
        <f t="shared" si="0"/>
        <v>42.438668179640963</v>
      </c>
      <c r="D7" s="1">
        <f t="shared" si="1"/>
        <v>43.38932069789638</v>
      </c>
      <c r="E7" s="1">
        <v>68065</v>
      </c>
      <c r="F7" s="1">
        <v>19040</v>
      </c>
      <c r="G7" s="1">
        <v>49025</v>
      </c>
      <c r="J7" s="1">
        <v>5</v>
      </c>
      <c r="K7" s="1">
        <v>16469303</v>
      </c>
      <c r="L7" s="1">
        <v>6722908</v>
      </c>
      <c r="M7" s="1">
        <v>9746395</v>
      </c>
    </row>
    <row r="8" spans="1:23" x14ac:dyDescent="0.3">
      <c r="A8" s="1">
        <v>1996</v>
      </c>
      <c r="B8" s="1">
        <v>45.055918396407741</v>
      </c>
      <c r="C8" s="10">
        <f t="shared" si="0"/>
        <v>41.657485431331331</v>
      </c>
      <c r="D8" s="1">
        <f t="shared" si="1"/>
        <v>42.639408296164575</v>
      </c>
      <c r="E8" s="1">
        <v>68950</v>
      </c>
      <c r="F8" s="1">
        <v>19922</v>
      </c>
      <c r="G8" s="1">
        <v>49028</v>
      </c>
      <c r="J8" s="1">
        <v>6</v>
      </c>
      <c r="K8" s="1">
        <v>6770667</v>
      </c>
      <c r="L8" s="1">
        <v>3894940</v>
      </c>
      <c r="M8" s="1">
        <v>2875727</v>
      </c>
    </row>
    <row r="9" spans="1:23" x14ac:dyDescent="0.3">
      <c r="A9" s="1">
        <v>1997</v>
      </c>
      <c r="B9" s="1">
        <v>44.445186693346201</v>
      </c>
      <c r="C9" s="10">
        <f t="shared" si="0"/>
        <v>41.046753728269792</v>
      </c>
      <c r="D9" s="1">
        <f t="shared" si="1"/>
        <v>42.058252374033941</v>
      </c>
      <c r="E9" s="1">
        <v>69820</v>
      </c>
      <c r="F9" s="1">
        <v>20781</v>
      </c>
      <c r="G9" s="1">
        <v>49039</v>
      </c>
      <c r="J9" s="1">
        <v>7</v>
      </c>
      <c r="K9" s="1">
        <v>32551472</v>
      </c>
      <c r="L9" s="1">
        <v>22758461</v>
      </c>
      <c r="M9" s="1">
        <v>9793011</v>
      </c>
    </row>
    <row r="10" spans="1:23" x14ac:dyDescent="0.3">
      <c r="A10" s="1">
        <v>1998</v>
      </c>
      <c r="B10" s="1">
        <v>44.445186693346201</v>
      </c>
      <c r="C10" s="10">
        <f t="shared" si="0"/>
        <v>41.046753728269792</v>
      </c>
      <c r="D10" s="1">
        <f t="shared" si="1"/>
        <v>42.086726079489289</v>
      </c>
      <c r="E10" s="1">
        <v>70637</v>
      </c>
      <c r="F10" s="1">
        <v>21616</v>
      </c>
      <c r="G10" s="1">
        <v>49021</v>
      </c>
      <c r="J10" s="1" t="s">
        <v>3</v>
      </c>
      <c r="K10" s="1">
        <f>SUM(K3:K9)</f>
        <v>64505391</v>
      </c>
      <c r="L10" s="1">
        <f>SUM(L3:L9)</f>
        <v>40975434</v>
      </c>
      <c r="M10" s="1">
        <f>SUM(M3:M9)</f>
        <v>23529957</v>
      </c>
      <c r="O10" s="1" t="s">
        <v>3</v>
      </c>
      <c r="P10" s="9">
        <v>69677870</v>
      </c>
      <c r="Q10" s="1">
        <v>32961386</v>
      </c>
      <c r="R10" s="1">
        <f>P10-Q10</f>
        <v>36716484</v>
      </c>
      <c r="T10" s="1" t="s">
        <v>3</v>
      </c>
      <c r="U10" s="12">
        <v>9077711</v>
      </c>
      <c r="V10" s="12">
        <v>5099225</v>
      </c>
      <c r="W10" s="1">
        <f>U10-V10</f>
        <v>3978486</v>
      </c>
    </row>
    <row r="11" spans="1:23" x14ac:dyDescent="0.3">
      <c r="A11" s="1">
        <v>1999</v>
      </c>
      <c r="B11" s="1">
        <f>B10+(B13-B10)/3</f>
        <v>44.596791128897465</v>
      </c>
      <c r="C11" s="10">
        <f t="shared" si="0"/>
        <v>41.198358163821055</v>
      </c>
      <c r="D11" s="1">
        <f t="shared" si="1"/>
        <v>42.265194026964913</v>
      </c>
      <c r="E11" s="1">
        <v>71394</v>
      </c>
      <c r="F11" s="1">
        <v>22412</v>
      </c>
      <c r="G11" s="1">
        <v>48982</v>
      </c>
      <c r="J11" s="1" t="s">
        <v>119</v>
      </c>
      <c r="K11" s="1">
        <f t="array" ref="K11">SUM(J3:J9*K3:K9)/K10</f>
        <v>5.8558236938676957</v>
      </c>
      <c r="L11" s="1">
        <f t="array" ref="L11">SUM(J3:J9*L3:L9)/L10</f>
        <v>5.8465597948273107</v>
      </c>
      <c r="M11" s="1">
        <f t="array" ref="M11">SUM(J3:J9*M3:M9)/M10</f>
        <v>5.8719559920997728</v>
      </c>
      <c r="O11" s="1" t="s">
        <v>4</v>
      </c>
      <c r="P11" s="11">
        <v>45.16</v>
      </c>
      <c r="Q11" s="10">
        <v>41.82</v>
      </c>
      <c r="R11" s="1">
        <f>(P10*P11-Q10*Q11)/R10</f>
        <v>48.158408813872263</v>
      </c>
      <c r="T11" s="1" t="s">
        <v>4</v>
      </c>
      <c r="U11" s="1">
        <v>45.86</v>
      </c>
      <c r="V11" s="1">
        <v>43.04</v>
      </c>
      <c r="W11" s="1">
        <f>(U10*U11-V10*V11)/W10</f>
        <v>49.474393641199185</v>
      </c>
    </row>
    <row r="12" spans="1:23" x14ac:dyDescent="0.3">
      <c r="A12" s="1">
        <v>2000</v>
      </c>
      <c r="B12" s="1">
        <f>B10+(B13-B10)/3*2</f>
        <v>44.748395564448735</v>
      </c>
      <c r="C12" s="10">
        <f t="shared" si="0"/>
        <v>41.349962599372326</v>
      </c>
      <c r="D12" s="1">
        <f t="shared" si="1"/>
        <v>42.441411882503132</v>
      </c>
      <c r="E12" s="1">
        <v>72085</v>
      </c>
      <c r="F12" s="1">
        <v>23151</v>
      </c>
      <c r="G12" s="1">
        <v>48934</v>
      </c>
    </row>
    <row r="13" spans="1:23" x14ac:dyDescent="0.3">
      <c r="A13" s="1">
        <v>2001</v>
      </c>
      <c r="B13" s="1">
        <v>44.9</v>
      </c>
      <c r="C13" s="10">
        <f t="shared" si="0"/>
        <v>41.501567034923589</v>
      </c>
      <c r="D13" s="1">
        <f t="shared" si="1"/>
        <v>42.62771781608955</v>
      </c>
      <c r="E13" s="1">
        <v>72797</v>
      </c>
      <c r="F13" s="1">
        <v>24123</v>
      </c>
      <c r="G13" s="1">
        <v>48674</v>
      </c>
      <c r="J13" s="1" t="s">
        <v>74</v>
      </c>
      <c r="P13" s="1" t="s">
        <v>46</v>
      </c>
      <c r="Q13" s="1" t="s">
        <v>47</v>
      </c>
      <c r="R13" s="1" t="s">
        <v>48</v>
      </c>
      <c r="U13" s="1" t="s">
        <v>46</v>
      </c>
      <c r="V13" s="1" t="s">
        <v>47</v>
      </c>
      <c r="W13" s="1" t="s">
        <v>48</v>
      </c>
    </row>
    <row r="14" spans="1:23" x14ac:dyDescent="0.3">
      <c r="A14" s="1">
        <v>2002</v>
      </c>
      <c r="B14" s="1">
        <v>45.2</v>
      </c>
      <c r="C14" s="10">
        <f t="shared" si="0"/>
        <v>41.801567034923593</v>
      </c>
      <c r="D14" s="1">
        <f t="shared" si="1"/>
        <v>42.968340710801833</v>
      </c>
      <c r="E14" s="1">
        <v>73280</v>
      </c>
      <c r="F14" s="1">
        <v>25159</v>
      </c>
      <c r="G14" s="1">
        <v>48121</v>
      </c>
      <c r="J14" s="1">
        <f>AVERAGE(B13:B25)</f>
        <v>45.92307692307692</v>
      </c>
      <c r="O14" s="1" t="s">
        <v>49</v>
      </c>
      <c r="P14" s="1">
        <v>19040623</v>
      </c>
      <c r="Q14" s="1">
        <v>12712174</v>
      </c>
      <c r="R14" s="1">
        <v>37925073</v>
      </c>
      <c r="T14" s="1" t="s">
        <v>49</v>
      </c>
      <c r="U14" s="12">
        <v>2305461</v>
      </c>
      <c r="V14" s="12">
        <v>1462509</v>
      </c>
      <c r="W14" s="12">
        <v>5309742</v>
      </c>
    </row>
    <row r="15" spans="1:23" x14ac:dyDescent="0.3">
      <c r="A15" s="1">
        <v>2003</v>
      </c>
      <c r="B15" s="1">
        <v>45.4</v>
      </c>
      <c r="C15" s="10">
        <f>B15-($J$20-$J$22)</f>
        <v>42.001567034923589</v>
      </c>
      <c r="D15" s="1">
        <f t="shared" si="1"/>
        <v>43.210486649141259</v>
      </c>
      <c r="E15" s="1">
        <v>73736</v>
      </c>
      <c r="F15" s="1">
        <v>26230</v>
      </c>
      <c r="G15" s="1">
        <v>47506</v>
      </c>
      <c r="J15" s="1" t="s">
        <v>117</v>
      </c>
      <c r="O15" s="1" t="s">
        <v>50</v>
      </c>
      <c r="P15" s="1">
        <v>47.48</v>
      </c>
      <c r="Q15" s="1">
        <v>46.38</v>
      </c>
      <c r="R15" s="1">
        <v>43.6</v>
      </c>
      <c r="T15" s="1" t="s">
        <v>50</v>
      </c>
      <c r="U15" s="1">
        <v>48.13</v>
      </c>
      <c r="V15" s="1">
        <v>47.35</v>
      </c>
      <c r="W15" s="1">
        <v>44.47</v>
      </c>
    </row>
    <row r="16" spans="1:23" x14ac:dyDescent="0.3">
      <c r="A16" s="1">
        <v>2004</v>
      </c>
      <c r="B16" s="1">
        <v>45.5</v>
      </c>
      <c r="C16" s="10">
        <f t="shared" si="0"/>
        <v>42.10156703492359</v>
      </c>
      <c r="D16" s="1">
        <f t="shared" si="1"/>
        <v>43.350535995871425</v>
      </c>
      <c r="E16" s="1">
        <v>74264</v>
      </c>
      <c r="F16" s="1">
        <v>27293</v>
      </c>
      <c r="G16" s="1">
        <v>46971</v>
      </c>
      <c r="J16" s="10">
        <f>AVERAGE(Q11,V11)</f>
        <v>42.43</v>
      </c>
      <c r="O16" s="1" t="s">
        <v>51</v>
      </c>
      <c r="P16" s="1">
        <f t="array" ref="P16">SUM(P14:Q14*P15:Q15)/SUM(P14:Q14)</f>
        <v>47.039617018935367</v>
      </c>
      <c r="T16" s="1" t="s">
        <v>51</v>
      </c>
      <c r="U16" s="1">
        <f t="array" ref="U16">SUM(U14:V14*U15:V15)/SUM(U14:V14)</f>
        <v>47.827248911217453</v>
      </c>
    </row>
    <row r="17" spans="1:23" x14ac:dyDescent="0.3">
      <c r="A17" s="1">
        <v>2005</v>
      </c>
      <c r="B17" s="1">
        <v>47.8</v>
      </c>
      <c r="C17" s="10">
        <f t="shared" si="0"/>
        <v>44.401567034923588</v>
      </c>
      <c r="D17" s="1">
        <f t="shared" si="1"/>
        <v>45.694025049921564</v>
      </c>
      <c r="E17" s="1">
        <v>74647</v>
      </c>
      <c r="F17" s="1">
        <v>28389</v>
      </c>
      <c r="G17" s="1">
        <v>46258</v>
      </c>
      <c r="J17" s="1" t="s">
        <v>118</v>
      </c>
      <c r="O17" s="1" t="s">
        <v>52</v>
      </c>
      <c r="P17" s="1">
        <f t="array" ref="P17">SUM(P14:R14*P15:R15)/SUM(P14:R14)</f>
        <v>45.167462681623306</v>
      </c>
      <c r="T17" s="1" t="s">
        <v>52</v>
      </c>
      <c r="U17" s="1">
        <f t="array" ref="U17">SUM(U14:W14*U15:W15)/SUM(U14:W14)</f>
        <v>45.863524401302882</v>
      </c>
    </row>
    <row r="18" spans="1:23" x14ac:dyDescent="0.3">
      <c r="A18" s="1">
        <v>2006</v>
      </c>
      <c r="B18" s="1">
        <v>47.3</v>
      </c>
      <c r="C18" s="10">
        <f t="shared" si="0"/>
        <v>43.901567034923588</v>
      </c>
      <c r="D18" s="1">
        <f t="shared" si="1"/>
        <v>45.244568565442059</v>
      </c>
      <c r="E18" s="1">
        <v>74978</v>
      </c>
      <c r="F18" s="1">
        <v>29630</v>
      </c>
      <c r="G18" s="1">
        <v>45348</v>
      </c>
      <c r="J18" s="1">
        <f>AVERAGE(R11,W11)</f>
        <v>48.816401227535721</v>
      </c>
      <c r="O18" s="1" t="s">
        <v>67</v>
      </c>
      <c r="P18" s="1">
        <f>R15/P16</f>
        <v>0.92687829457559612</v>
      </c>
      <c r="Q18" s="1" t="s">
        <v>70</v>
      </c>
      <c r="R18" s="1">
        <f>P16-R15</f>
        <v>3.4396170189353654</v>
      </c>
      <c r="T18" s="1" t="s">
        <v>66</v>
      </c>
      <c r="U18" s="1">
        <f>W15/U16</f>
        <v>0.92980468273536765</v>
      </c>
      <c r="V18" s="1" t="s">
        <v>70</v>
      </c>
      <c r="W18" s="1">
        <f>U16-W15</f>
        <v>3.3572489112174537</v>
      </c>
    </row>
    <row r="19" spans="1:23" x14ac:dyDescent="0.3">
      <c r="A19" s="1">
        <v>2007</v>
      </c>
      <c r="B19" s="1">
        <v>45.5</v>
      </c>
      <c r="C19" s="10">
        <f t="shared" si="0"/>
        <v>42.10156703492359</v>
      </c>
      <c r="D19" s="1">
        <f t="shared" si="1"/>
        <v>43.498145619488461</v>
      </c>
      <c r="E19" s="1">
        <v>75321</v>
      </c>
      <c r="F19" s="1">
        <v>30953</v>
      </c>
      <c r="G19" s="1">
        <v>44368</v>
      </c>
      <c r="J19" s="1" t="s">
        <v>120</v>
      </c>
    </row>
    <row r="20" spans="1:23" x14ac:dyDescent="0.3">
      <c r="A20" s="1">
        <v>2008</v>
      </c>
      <c r="B20" s="1">
        <v>44.6</v>
      </c>
      <c r="C20" s="10">
        <f t="shared" si="0"/>
        <v>41.201567034923592</v>
      </c>
      <c r="D20" s="1">
        <f t="shared" si="1"/>
        <v>42.645374846551455</v>
      </c>
      <c r="E20" s="1">
        <v>75564</v>
      </c>
      <c r="F20" s="1">
        <v>32103</v>
      </c>
      <c r="G20" s="1">
        <v>43461</v>
      </c>
      <c r="J20" s="10">
        <f>AVERAGE(P16,U16)</f>
        <v>47.433432965076406</v>
      </c>
    </row>
    <row r="21" spans="1:23" x14ac:dyDescent="0.3">
      <c r="A21" s="1">
        <v>2009</v>
      </c>
      <c r="B21" s="1">
        <v>44.7</v>
      </c>
      <c r="C21" s="10">
        <f t="shared" si="0"/>
        <v>41.301567034923593</v>
      </c>
      <c r="D21" s="1">
        <f t="shared" si="1"/>
        <v>42.794980856497105</v>
      </c>
      <c r="E21" s="1">
        <v>75828</v>
      </c>
      <c r="F21" s="1">
        <v>33322</v>
      </c>
      <c r="G21" s="1">
        <v>42506</v>
      </c>
      <c r="J21" s="1" t="s">
        <v>121</v>
      </c>
    </row>
    <row r="22" spans="1:23" x14ac:dyDescent="0.3">
      <c r="A22" s="1">
        <v>2010</v>
      </c>
      <c r="B22" s="1">
        <v>47</v>
      </c>
      <c r="C22" s="10">
        <f t="shared" si="0"/>
        <v>43.60156703492359</v>
      </c>
      <c r="D22" s="1">
        <f t="shared" si="1"/>
        <v>45.150498698541028</v>
      </c>
      <c r="E22" s="1">
        <v>76105</v>
      </c>
      <c r="F22" s="1">
        <v>34687</v>
      </c>
      <c r="G22" s="1">
        <v>41418</v>
      </c>
      <c r="J22" s="1">
        <f>AVERAGE(R15,W15)</f>
        <v>44.034999999999997</v>
      </c>
    </row>
    <row r="23" spans="1:23" x14ac:dyDescent="0.3">
      <c r="A23" s="1">
        <v>2011</v>
      </c>
      <c r="B23" s="1">
        <v>46.2</v>
      </c>
      <c r="C23" s="10">
        <f t="shared" si="0"/>
        <v>42.801567034923593</v>
      </c>
      <c r="D23" s="1">
        <f t="shared" si="1"/>
        <v>44.39867932892718</v>
      </c>
      <c r="E23" s="1">
        <v>76420</v>
      </c>
      <c r="F23" s="1">
        <v>35914</v>
      </c>
      <c r="G23" s="1">
        <v>40506</v>
      </c>
    </row>
    <row r="24" spans="1:23" x14ac:dyDescent="0.3">
      <c r="A24" s="1">
        <v>2012</v>
      </c>
      <c r="B24" s="1">
        <v>46.3</v>
      </c>
      <c r="C24" s="10">
        <f t="shared" si="0"/>
        <v>42.901567034923588</v>
      </c>
      <c r="D24" s="1">
        <f t="shared" si="1"/>
        <v>44.545401253090368</v>
      </c>
      <c r="E24" s="1">
        <v>76704</v>
      </c>
      <c r="F24" s="1">
        <v>37102</v>
      </c>
      <c r="G24" s="1">
        <v>39602</v>
      </c>
    </row>
    <row r="25" spans="1:23" x14ac:dyDescent="0.3">
      <c r="A25" s="1">
        <v>2013</v>
      </c>
      <c r="B25" s="1">
        <v>46.6</v>
      </c>
      <c r="C25" s="10">
        <f t="shared" si="0"/>
        <v>43.201567034923592</v>
      </c>
      <c r="D25" s="1">
        <f t="shared" si="1"/>
        <v>44.889812570402</v>
      </c>
      <c r="E25" s="1">
        <v>76977</v>
      </c>
      <c r="F25" s="1">
        <v>38240</v>
      </c>
      <c r="G25" s="1">
        <v>38737</v>
      </c>
    </row>
    <row r="26" spans="1:23" x14ac:dyDescent="0.3">
      <c r="A26" s="1">
        <v>2014</v>
      </c>
      <c r="B26" s="1">
        <v>46.6</v>
      </c>
      <c r="C26" s="10">
        <f t="shared" si="0"/>
        <v>43.201567034923592</v>
      </c>
      <c r="D26" s="1">
        <f t="shared" si="1"/>
        <v>44.930851332713367</v>
      </c>
      <c r="E26" s="1">
        <v>77253</v>
      </c>
      <c r="F26" s="1">
        <v>39310</v>
      </c>
      <c r="G26" s="1">
        <v>37943</v>
      </c>
    </row>
    <row r="27" spans="1:23" x14ac:dyDescent="0.3">
      <c r="A27" s="1">
        <v>2015</v>
      </c>
      <c r="B27" s="1">
        <v>45.5</v>
      </c>
      <c r="C27" s="10">
        <f t="shared" si="0"/>
        <v>42.10156703492359</v>
      </c>
      <c r="D27" s="1">
        <f t="shared" si="1"/>
        <v>43.874696834651644</v>
      </c>
      <c r="E27" s="1">
        <v>77451</v>
      </c>
      <c r="F27" s="1">
        <v>40410</v>
      </c>
      <c r="G27" s="1">
        <v>37041</v>
      </c>
    </row>
    <row r="28" spans="1:23" x14ac:dyDescent="0.3">
      <c r="A28" s="1">
        <v>2016</v>
      </c>
      <c r="B28" s="1">
        <v>46.1</v>
      </c>
      <c r="C28" s="10">
        <f t="shared" si="0"/>
        <v>42.701567034923592</v>
      </c>
      <c r="D28" s="1">
        <f t="shared" si="1"/>
        <v>44.515804640134547</v>
      </c>
      <c r="E28" s="1">
        <v>77603</v>
      </c>
      <c r="F28" s="1">
        <v>41428</v>
      </c>
      <c r="G28" s="1">
        <v>36175</v>
      </c>
    </row>
    <row r="29" spans="1:23" x14ac:dyDescent="0.3">
      <c r="A29" s="1">
        <v>2017</v>
      </c>
      <c r="B29" s="1">
        <v>46.2</v>
      </c>
      <c r="C29" s="10">
        <f t="shared" si="0"/>
        <v>42.801567034923593</v>
      </c>
      <c r="D29" s="1">
        <f t="shared" si="1"/>
        <v>44.660199963350628</v>
      </c>
      <c r="E29" s="1">
        <v>77640</v>
      </c>
      <c r="F29" s="1">
        <v>42462</v>
      </c>
      <c r="G29" s="1">
        <v>35178</v>
      </c>
    </row>
    <row r="30" spans="1:23" x14ac:dyDescent="0.3">
      <c r="A30" s="1">
        <v>2018</v>
      </c>
      <c r="B30" s="1">
        <v>46.5</v>
      </c>
      <c r="C30" s="10">
        <f t="shared" si="0"/>
        <v>43.10156703492359</v>
      </c>
      <c r="D30" s="1">
        <f t="shared" si="1"/>
        <v>45.003412224914733</v>
      </c>
      <c r="E30" s="1">
        <v>77586</v>
      </c>
      <c r="F30" s="1">
        <v>43419</v>
      </c>
      <c r="G30" s="1">
        <v>34167</v>
      </c>
    </row>
  </sheetData>
  <phoneticPr fontId="12" type="noConversion"/>
  <pageMargins left="0.7" right="0.7" top="0.75" bottom="0.75" header="0.3" footer="0.3"/>
  <pageSetup orientation="portrait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14"/>
  <sheetViews>
    <sheetView workbookViewId="0">
      <selection activeCell="F21" sqref="F21"/>
    </sheetView>
  </sheetViews>
  <sheetFormatPr defaultColWidth="9.1796875" defaultRowHeight="13" x14ac:dyDescent="0.3"/>
  <cols>
    <col min="1" max="16384" width="9.1796875" style="1"/>
  </cols>
  <sheetData>
    <row r="1" spans="1:3" x14ac:dyDescent="0.3">
      <c r="B1" s="1" t="s">
        <v>125</v>
      </c>
      <c r="C1" s="1" t="s">
        <v>126</v>
      </c>
    </row>
    <row r="2" spans="1:3" x14ac:dyDescent="0.3">
      <c r="A2" s="13">
        <v>33238</v>
      </c>
      <c r="B2" s="1">
        <v>44.879204400682482</v>
      </c>
      <c r="C2" s="1">
        <f>B2</f>
        <v>44.879204400682482</v>
      </c>
    </row>
    <row r="3" spans="1:3" x14ac:dyDescent="0.3">
      <c r="A3" s="13">
        <v>33328</v>
      </c>
      <c r="C3" s="1">
        <f>C2+(B6-C2)/4*1</f>
        <v>44.897895453945942</v>
      </c>
    </row>
    <row r="4" spans="1:3" x14ac:dyDescent="0.3">
      <c r="A4" s="13">
        <v>33419</v>
      </c>
      <c r="C4" s="1">
        <f>C2+(B6-C2)/4*2</f>
        <v>44.916586507209402</v>
      </c>
    </row>
    <row r="5" spans="1:3" x14ac:dyDescent="0.3">
      <c r="A5" s="13">
        <v>33511</v>
      </c>
      <c r="C5" s="1">
        <f>C2+(B6-C2)/4*3</f>
        <v>44.935277560472869</v>
      </c>
    </row>
    <row r="6" spans="1:3" x14ac:dyDescent="0.3">
      <c r="A6" s="13">
        <v>33603</v>
      </c>
      <c r="B6" s="1">
        <v>44.953968613736329</v>
      </c>
      <c r="C6" s="1">
        <f>B6</f>
        <v>44.953968613736329</v>
      </c>
    </row>
    <row r="7" spans="1:3" x14ac:dyDescent="0.3">
      <c r="A7" s="13">
        <v>33694</v>
      </c>
      <c r="C7" s="1">
        <f>C6+(B10-C6)/4*1</f>
        <v>44.97251455296643</v>
      </c>
    </row>
    <row r="8" spans="1:3" x14ac:dyDescent="0.3">
      <c r="A8" s="13">
        <v>33785</v>
      </c>
      <c r="C8" s="1">
        <f>C6+(B10-C6)/4*2</f>
        <v>44.991060492196524</v>
      </c>
    </row>
    <row r="9" spans="1:3" x14ac:dyDescent="0.3">
      <c r="A9" s="13">
        <v>33877</v>
      </c>
      <c r="C9" s="1">
        <f>C6+(B10-C6)/4*3</f>
        <v>45.009606431426619</v>
      </c>
    </row>
    <row r="10" spans="1:3" x14ac:dyDescent="0.3">
      <c r="A10" s="13">
        <v>33969</v>
      </c>
      <c r="B10" s="1">
        <v>45.02815237065672</v>
      </c>
      <c r="C10" s="1">
        <f>B10</f>
        <v>45.02815237065672</v>
      </c>
    </row>
    <row r="11" spans="1:3" x14ac:dyDescent="0.3">
      <c r="A11" s="13">
        <v>34059</v>
      </c>
      <c r="C11" s="1">
        <f>C10+(B14-C10)/4*1</f>
        <v>44.616625421490532</v>
      </c>
    </row>
    <row r="12" spans="1:3" x14ac:dyDescent="0.3">
      <c r="A12" s="13">
        <v>34150</v>
      </c>
      <c r="C12" s="1">
        <f>C10+(B14-C10)/4*2</f>
        <v>44.205098472324345</v>
      </c>
    </row>
    <row r="13" spans="1:3" x14ac:dyDescent="0.3">
      <c r="A13" s="13">
        <v>34242</v>
      </c>
      <c r="C13" s="1">
        <f>C10+(B14-C10)/4*3</f>
        <v>43.793571523158157</v>
      </c>
    </row>
    <row r="14" spans="1:3" x14ac:dyDescent="0.3">
      <c r="A14" s="13">
        <v>34334</v>
      </c>
      <c r="B14" s="1">
        <v>43.382044573991969</v>
      </c>
      <c r="C14" s="1">
        <f>B14</f>
        <v>43.382044573991969</v>
      </c>
    </row>
    <row r="15" spans="1:3" x14ac:dyDescent="0.3">
      <c r="A15" s="13">
        <v>34424</v>
      </c>
      <c r="C15" s="1">
        <f>C14+(B18-C14)/4*1</f>
        <v>43.286688654609577</v>
      </c>
    </row>
    <row r="16" spans="1:3" x14ac:dyDescent="0.3">
      <c r="A16" s="13">
        <v>34515</v>
      </c>
      <c r="C16" s="1">
        <f>C14+(B18-C14)/4*2</f>
        <v>43.191332735227178</v>
      </c>
    </row>
    <row r="17" spans="1:3" x14ac:dyDescent="0.3">
      <c r="A17" s="13">
        <v>34607</v>
      </c>
      <c r="C17" s="1">
        <f>C14+(B18-C14)/4*3</f>
        <v>43.095976815844779</v>
      </c>
    </row>
    <row r="18" spans="1:3" x14ac:dyDescent="0.3">
      <c r="A18" s="13">
        <v>34699</v>
      </c>
      <c r="B18" s="1">
        <v>43.000620896462387</v>
      </c>
      <c r="C18" s="1">
        <f>B18</f>
        <v>43.000620896462387</v>
      </c>
    </row>
    <row r="19" spans="1:3" x14ac:dyDescent="0.3">
      <c r="A19" s="13">
        <v>34789</v>
      </c>
      <c r="C19" s="1">
        <f>C18+(B22-C18)/4*1</f>
        <v>43.097795846820887</v>
      </c>
    </row>
    <row r="20" spans="1:3" x14ac:dyDescent="0.3">
      <c r="A20" s="13">
        <v>34880</v>
      </c>
      <c r="C20" s="1">
        <f>C18+(B22-C18)/4*2</f>
        <v>43.19497079717938</v>
      </c>
    </row>
    <row r="21" spans="1:3" x14ac:dyDescent="0.3">
      <c r="A21" s="13">
        <v>34972</v>
      </c>
      <c r="C21" s="1">
        <f>C18+(B22-C18)/4*3</f>
        <v>43.29214574753788</v>
      </c>
    </row>
    <row r="22" spans="1:3" x14ac:dyDescent="0.3">
      <c r="A22" s="13">
        <v>35064</v>
      </c>
      <c r="B22" s="1">
        <v>43.38932069789638</v>
      </c>
      <c r="C22" s="1">
        <f>B22</f>
        <v>43.38932069789638</v>
      </c>
    </row>
    <row r="23" spans="1:3" x14ac:dyDescent="0.3">
      <c r="A23" s="13">
        <v>35155</v>
      </c>
      <c r="C23" s="1">
        <f>C22+(B26-C22)/4*1</f>
        <v>43.201842597463425</v>
      </c>
    </row>
    <row r="24" spans="1:3" x14ac:dyDescent="0.3">
      <c r="A24" s="13">
        <v>35246</v>
      </c>
      <c r="C24" s="1">
        <f>C22+(B26-C22)/4*2</f>
        <v>43.014364497030478</v>
      </c>
    </row>
    <row r="25" spans="1:3" x14ac:dyDescent="0.3">
      <c r="A25" s="13">
        <v>35338</v>
      </c>
      <c r="C25" s="1">
        <f>C22+(B26-C22)/4*3</f>
        <v>42.82688639659753</v>
      </c>
    </row>
    <row r="26" spans="1:3" x14ac:dyDescent="0.3">
      <c r="A26" s="13">
        <v>35430</v>
      </c>
      <c r="B26" s="1">
        <v>42.639408296164575</v>
      </c>
      <c r="C26" s="1">
        <f>B26</f>
        <v>42.639408296164575</v>
      </c>
    </row>
    <row r="27" spans="1:3" x14ac:dyDescent="0.3">
      <c r="A27" s="13">
        <v>35520</v>
      </c>
      <c r="C27" s="1">
        <f>C26+(B30-C26)/4*1</f>
        <v>42.49411931563192</v>
      </c>
    </row>
    <row r="28" spans="1:3" x14ac:dyDescent="0.3">
      <c r="A28" s="13">
        <v>35611</v>
      </c>
      <c r="C28" s="1">
        <f>C26+(B30-C26)/4*2</f>
        <v>42.348830335099258</v>
      </c>
    </row>
    <row r="29" spans="1:3" x14ac:dyDescent="0.3">
      <c r="A29" s="13">
        <v>35703</v>
      </c>
      <c r="C29" s="1">
        <f>C26+(B30-C26)/4*3</f>
        <v>42.203541354566596</v>
      </c>
    </row>
    <row r="30" spans="1:3" x14ac:dyDescent="0.3">
      <c r="A30" s="13">
        <v>35795</v>
      </c>
      <c r="B30" s="1">
        <v>42.058252374033941</v>
      </c>
      <c r="C30" s="1">
        <f>B30</f>
        <v>42.058252374033941</v>
      </c>
    </row>
    <row r="31" spans="1:3" x14ac:dyDescent="0.3">
      <c r="A31" s="13">
        <v>35885</v>
      </c>
      <c r="C31" s="1">
        <f>C30+(B34-C30)/4*1</f>
        <v>42.06537080039778</v>
      </c>
    </row>
    <row r="32" spans="1:3" x14ac:dyDescent="0.3">
      <c r="A32" s="13">
        <v>35976</v>
      </c>
      <c r="C32" s="1">
        <f>C30+(B34-C30)/4*2</f>
        <v>42.072489226761618</v>
      </c>
    </row>
    <row r="33" spans="1:3" x14ac:dyDescent="0.3">
      <c r="A33" s="13">
        <v>36068</v>
      </c>
      <c r="C33" s="1">
        <f>C30+(B34-C30)/4*3</f>
        <v>42.07960765312545</v>
      </c>
    </row>
    <row r="34" spans="1:3" x14ac:dyDescent="0.3">
      <c r="A34" s="13">
        <v>36160</v>
      </c>
      <c r="B34" s="1">
        <v>42.086726079489289</v>
      </c>
      <c r="C34" s="1">
        <f>B34</f>
        <v>42.086726079489289</v>
      </c>
    </row>
    <row r="35" spans="1:3" x14ac:dyDescent="0.3">
      <c r="A35" s="13">
        <v>36250</v>
      </c>
      <c r="C35" s="1">
        <f>C34+(B38-C34)/4*1</f>
        <v>42.131343066358198</v>
      </c>
    </row>
    <row r="36" spans="1:3" x14ac:dyDescent="0.3">
      <c r="A36" s="13">
        <v>36341</v>
      </c>
      <c r="C36" s="1">
        <f>C34+(B38-C34)/4*2</f>
        <v>42.175960053227101</v>
      </c>
    </row>
    <row r="37" spans="1:3" x14ac:dyDescent="0.3">
      <c r="A37" s="13">
        <v>36433</v>
      </c>
      <c r="C37" s="1">
        <f>C34+(B38-C34)/4*3</f>
        <v>42.220577040096003</v>
      </c>
    </row>
    <row r="38" spans="1:3" x14ac:dyDescent="0.3">
      <c r="A38" s="13">
        <v>36525</v>
      </c>
      <c r="B38" s="1">
        <v>42.265194026964913</v>
      </c>
      <c r="C38" s="1">
        <f>B38</f>
        <v>42.265194026964913</v>
      </c>
    </row>
    <row r="39" spans="1:3" x14ac:dyDescent="0.3">
      <c r="A39" s="13">
        <v>36616</v>
      </c>
      <c r="C39" s="1">
        <f>C38+(B42-C38)/4*1</f>
        <v>42.30924849084947</v>
      </c>
    </row>
    <row r="40" spans="1:3" x14ac:dyDescent="0.3">
      <c r="A40" s="13">
        <v>36707</v>
      </c>
      <c r="C40" s="1">
        <f>C38+(B42-C38)/4*2</f>
        <v>42.353302954734019</v>
      </c>
    </row>
    <row r="41" spans="1:3" x14ac:dyDescent="0.3">
      <c r="A41" s="13">
        <v>36799</v>
      </c>
      <c r="C41" s="1">
        <f>C38+(B42-C38)/4*3</f>
        <v>42.397357418618576</v>
      </c>
    </row>
    <row r="42" spans="1:3" x14ac:dyDescent="0.3">
      <c r="A42" s="13">
        <v>36891</v>
      </c>
      <c r="B42" s="1">
        <v>42.441411882503132</v>
      </c>
      <c r="C42" s="1">
        <f>B42</f>
        <v>42.441411882503132</v>
      </c>
    </row>
    <row r="43" spans="1:3" x14ac:dyDescent="0.3">
      <c r="A43" s="13">
        <v>36981</v>
      </c>
      <c r="C43" s="1">
        <f>C42+(B46-C42)/4*1</f>
        <v>42.487988365899739</v>
      </c>
    </row>
    <row r="44" spans="1:3" x14ac:dyDescent="0.3">
      <c r="A44" s="13">
        <v>37072</v>
      </c>
      <c r="C44" s="1">
        <f>C42+(B46-C42)/4*2</f>
        <v>42.534564849296345</v>
      </c>
    </row>
    <row r="45" spans="1:3" x14ac:dyDescent="0.3">
      <c r="A45" s="13">
        <v>37164</v>
      </c>
      <c r="C45" s="1">
        <f>C42+(B46-C42)/4*3</f>
        <v>42.581141332692944</v>
      </c>
    </row>
    <row r="46" spans="1:3" x14ac:dyDescent="0.3">
      <c r="A46" s="13">
        <v>37256</v>
      </c>
      <c r="B46" s="1">
        <v>42.62771781608955</v>
      </c>
      <c r="C46" s="1">
        <f>B46</f>
        <v>42.62771781608955</v>
      </c>
    </row>
    <row r="47" spans="1:3" x14ac:dyDescent="0.3">
      <c r="A47" s="13">
        <v>37346</v>
      </c>
      <c r="C47" s="1">
        <f>C46+(B50-C46)/4*1</f>
        <v>42.712873539767621</v>
      </c>
    </row>
    <row r="48" spans="1:3" x14ac:dyDescent="0.3">
      <c r="A48" s="13">
        <v>37437</v>
      </c>
      <c r="C48" s="1">
        <f>C46+(B50-C46)/4*2</f>
        <v>42.798029263445692</v>
      </c>
    </row>
    <row r="49" spans="1:3" x14ac:dyDescent="0.3">
      <c r="A49" s="13">
        <v>37529</v>
      </c>
      <c r="C49" s="1">
        <f>C46+(B50-C46)/4*3</f>
        <v>42.883184987123762</v>
      </c>
    </row>
    <row r="50" spans="1:3" x14ac:dyDescent="0.3">
      <c r="A50" s="13">
        <v>37621</v>
      </c>
      <c r="B50" s="1">
        <v>42.968340710801833</v>
      </c>
      <c r="C50" s="1">
        <f>B50</f>
        <v>42.968340710801833</v>
      </c>
    </row>
    <row r="51" spans="1:3" x14ac:dyDescent="0.3">
      <c r="A51" s="13">
        <v>37711</v>
      </c>
      <c r="C51" s="1">
        <f>C50+(B54-C50)/4*1</f>
        <v>43.028877195386691</v>
      </c>
    </row>
    <row r="52" spans="1:3" x14ac:dyDescent="0.3">
      <c r="A52" s="13">
        <v>37802</v>
      </c>
      <c r="C52" s="1">
        <f>C50+(B54-C50)/4*2</f>
        <v>43.089413679971543</v>
      </c>
    </row>
    <row r="53" spans="1:3" x14ac:dyDescent="0.3">
      <c r="A53" s="13">
        <v>37894</v>
      </c>
      <c r="C53" s="1">
        <f>C50+(B54-C50)/4*3</f>
        <v>43.149950164556401</v>
      </c>
    </row>
    <row r="54" spans="1:3" x14ac:dyDescent="0.3">
      <c r="A54" s="13">
        <v>37986</v>
      </c>
      <c r="B54" s="1">
        <v>43.210486649141259</v>
      </c>
      <c r="C54" s="1">
        <f>B54</f>
        <v>43.210486649141259</v>
      </c>
    </row>
    <row r="55" spans="1:3" x14ac:dyDescent="0.3">
      <c r="A55" s="13">
        <v>38077</v>
      </c>
      <c r="C55" s="1">
        <f>C54+(B58-C54)/4*1</f>
        <v>43.245498985823801</v>
      </c>
    </row>
    <row r="56" spans="1:3" x14ac:dyDescent="0.3">
      <c r="A56" s="13">
        <v>38168</v>
      </c>
      <c r="C56" s="1">
        <f>C54+(B58-C54)/4*2</f>
        <v>43.280511322506342</v>
      </c>
    </row>
    <row r="57" spans="1:3" x14ac:dyDescent="0.3">
      <c r="A57" s="13">
        <v>38260</v>
      </c>
      <c r="C57" s="1">
        <f>C54+(B58-C54)/4*3</f>
        <v>43.315523659188884</v>
      </c>
    </row>
    <row r="58" spans="1:3" x14ac:dyDescent="0.3">
      <c r="A58" s="13">
        <v>38352</v>
      </c>
      <c r="B58" s="1">
        <v>43.350535995871425</v>
      </c>
      <c r="C58" s="1">
        <f>B58</f>
        <v>43.350535995871425</v>
      </c>
    </row>
    <row r="59" spans="1:3" x14ac:dyDescent="0.3">
      <c r="A59" s="13">
        <v>38442</v>
      </c>
      <c r="C59" s="1">
        <f>C58+(B62-C58)/4*1</f>
        <v>43.93640825938396</v>
      </c>
    </row>
    <row r="60" spans="1:3" x14ac:dyDescent="0.3">
      <c r="A60" s="13">
        <v>38533</v>
      </c>
      <c r="C60" s="1">
        <f>C58+(B62-C58)/4*2</f>
        <v>44.522280522896494</v>
      </c>
    </row>
    <row r="61" spans="1:3" x14ac:dyDescent="0.3">
      <c r="A61" s="13">
        <v>38625</v>
      </c>
      <c r="C61" s="1">
        <f>C58+(B62-C58)/4*3</f>
        <v>45.108152786409029</v>
      </c>
    </row>
    <row r="62" spans="1:3" x14ac:dyDescent="0.3">
      <c r="A62" s="13">
        <v>38717</v>
      </c>
      <c r="B62" s="1">
        <v>45.694025049921564</v>
      </c>
      <c r="C62" s="1">
        <f>B62</f>
        <v>45.694025049921564</v>
      </c>
    </row>
    <row r="63" spans="1:3" x14ac:dyDescent="0.3">
      <c r="A63" s="13">
        <v>38807</v>
      </c>
      <c r="C63" s="1">
        <f>C62+(B66-C62)/4*1</f>
        <v>45.581660928801689</v>
      </c>
    </row>
    <row r="64" spans="1:3" x14ac:dyDescent="0.3">
      <c r="A64" s="13">
        <v>38898</v>
      </c>
      <c r="C64" s="1">
        <f>C62+(B66-C62)/4*2</f>
        <v>45.469296807681815</v>
      </c>
    </row>
    <row r="65" spans="1:3" x14ac:dyDescent="0.3">
      <c r="A65" s="13">
        <v>38990</v>
      </c>
      <c r="C65" s="1">
        <f>C62+(B66-C62)/4*3</f>
        <v>45.356932686561933</v>
      </c>
    </row>
    <row r="66" spans="1:3" x14ac:dyDescent="0.3">
      <c r="A66" s="13">
        <v>39082</v>
      </c>
      <c r="B66" s="1">
        <v>45.244568565442059</v>
      </c>
      <c r="C66" s="1">
        <f>B66</f>
        <v>45.244568565442059</v>
      </c>
    </row>
    <row r="67" spans="1:3" x14ac:dyDescent="0.3">
      <c r="A67" s="13">
        <v>39172</v>
      </c>
      <c r="C67" s="1">
        <f>C66+(B70-C66)/4*1</f>
        <v>44.807962828953663</v>
      </c>
    </row>
    <row r="68" spans="1:3" x14ac:dyDescent="0.3">
      <c r="A68" s="13">
        <v>39263</v>
      </c>
      <c r="C68" s="1">
        <f>C66+(B70-C66)/4*2</f>
        <v>44.37135709246526</v>
      </c>
    </row>
    <row r="69" spans="1:3" x14ac:dyDescent="0.3">
      <c r="A69" s="13">
        <v>39355</v>
      </c>
      <c r="C69" s="1">
        <f>C66+(B70-C66)/4*3</f>
        <v>43.934751355976857</v>
      </c>
    </row>
    <row r="70" spans="1:3" x14ac:dyDescent="0.3">
      <c r="A70" s="13">
        <v>39447</v>
      </c>
      <c r="B70" s="1">
        <v>43.498145619488461</v>
      </c>
      <c r="C70" s="1">
        <f>B70</f>
        <v>43.498145619488461</v>
      </c>
    </row>
    <row r="71" spans="1:3" x14ac:dyDescent="0.3">
      <c r="A71" s="13">
        <v>39538</v>
      </c>
      <c r="C71" s="1">
        <f>C70+(B74-C70)/4*1</f>
        <v>43.284952926254206</v>
      </c>
    </row>
    <row r="72" spans="1:3" x14ac:dyDescent="0.3">
      <c r="A72" s="13">
        <v>39629</v>
      </c>
      <c r="C72" s="1">
        <f>C70+(B74-C70)/4*2</f>
        <v>43.071760233019958</v>
      </c>
    </row>
    <row r="73" spans="1:3" x14ac:dyDescent="0.3">
      <c r="A73" s="13">
        <v>39721</v>
      </c>
      <c r="C73" s="1">
        <f>C70+(B74-C70)/4*3</f>
        <v>42.85856753978571</v>
      </c>
    </row>
    <row r="74" spans="1:3" x14ac:dyDescent="0.3">
      <c r="A74" s="13">
        <v>39813</v>
      </c>
      <c r="B74" s="1">
        <v>42.645374846551455</v>
      </c>
      <c r="C74" s="1">
        <f>B74</f>
        <v>42.645374846551455</v>
      </c>
    </row>
    <row r="75" spans="1:3" x14ac:dyDescent="0.3">
      <c r="A75" s="13">
        <v>39903</v>
      </c>
      <c r="C75" s="1">
        <f>C74+(B78-C74)/4*1</f>
        <v>42.682776349037866</v>
      </c>
    </row>
    <row r="76" spans="1:3" x14ac:dyDescent="0.3">
      <c r="A76" s="13">
        <v>39994</v>
      </c>
      <c r="C76" s="1">
        <f>C74+(B78-C74)/4*2</f>
        <v>42.720177851524284</v>
      </c>
    </row>
    <row r="77" spans="1:3" x14ac:dyDescent="0.3">
      <c r="A77" s="13">
        <v>40086</v>
      </c>
      <c r="C77" s="1">
        <f>C74+(B78-C74)/4*3</f>
        <v>42.757579354010694</v>
      </c>
    </row>
    <row r="78" spans="1:3" x14ac:dyDescent="0.3">
      <c r="A78" s="13">
        <v>40178</v>
      </c>
      <c r="B78" s="1">
        <v>42.794980856497105</v>
      </c>
      <c r="C78" s="1">
        <f>B78</f>
        <v>42.794980856497105</v>
      </c>
    </row>
    <row r="79" spans="1:3" x14ac:dyDescent="0.3">
      <c r="A79" s="13">
        <v>40268</v>
      </c>
      <c r="C79" s="1">
        <f>C78+(B82-C78)/4*1</f>
        <v>43.383860317008086</v>
      </c>
    </row>
    <row r="80" spans="1:3" x14ac:dyDescent="0.3">
      <c r="A80" s="13">
        <v>40359</v>
      </c>
      <c r="C80" s="1">
        <f>C78+(B82-C78)/4*2</f>
        <v>43.972739777519067</v>
      </c>
    </row>
    <row r="81" spans="1:3" x14ac:dyDescent="0.3">
      <c r="A81" s="13">
        <v>40451</v>
      </c>
      <c r="C81" s="1">
        <f>C78+(B82-C78)/4*3</f>
        <v>44.561619238030048</v>
      </c>
    </row>
    <row r="82" spans="1:3" x14ac:dyDescent="0.3">
      <c r="A82" s="13">
        <v>40543</v>
      </c>
      <c r="B82" s="1">
        <v>45.150498698541028</v>
      </c>
      <c r="C82" s="1">
        <f>B82</f>
        <v>45.150498698541028</v>
      </c>
    </row>
    <row r="83" spans="1:3" x14ac:dyDescent="0.3">
      <c r="A83" s="13">
        <v>40633</v>
      </c>
      <c r="C83" s="1">
        <f>C82+(B86-C82)/4*1</f>
        <v>44.962543856137565</v>
      </c>
    </row>
    <row r="84" spans="1:3" x14ac:dyDescent="0.3">
      <c r="A84" s="13">
        <v>40724</v>
      </c>
      <c r="C84" s="1">
        <f>C82+(B86-C82)/4*2</f>
        <v>44.774589013734101</v>
      </c>
    </row>
    <row r="85" spans="1:3" x14ac:dyDescent="0.3">
      <c r="A85" s="13">
        <v>40816</v>
      </c>
      <c r="C85" s="1">
        <f>C82+(B86-C82)/4*3</f>
        <v>44.586634171330644</v>
      </c>
    </row>
    <row r="86" spans="1:3" x14ac:dyDescent="0.3">
      <c r="A86" s="13">
        <v>40908</v>
      </c>
      <c r="B86" s="1">
        <v>44.39867932892718</v>
      </c>
      <c r="C86" s="1">
        <f>B86</f>
        <v>44.39867932892718</v>
      </c>
    </row>
    <row r="87" spans="1:3" x14ac:dyDescent="0.3">
      <c r="A87" s="13">
        <v>40999</v>
      </c>
      <c r="C87" s="1">
        <f>C86+(B90-C86)/4*1</f>
        <v>44.435359809967977</v>
      </c>
    </row>
    <row r="88" spans="1:3" x14ac:dyDescent="0.3">
      <c r="A88" s="13">
        <v>41090</v>
      </c>
      <c r="C88" s="1">
        <f>C86+(B90-C86)/4*2</f>
        <v>44.472040291008774</v>
      </c>
    </row>
    <row r="89" spans="1:3" x14ac:dyDescent="0.3">
      <c r="A89" s="13">
        <v>41182</v>
      </c>
      <c r="C89" s="1">
        <f>C86+(B90-C86)/4*3</f>
        <v>44.508720772049571</v>
      </c>
    </row>
    <row r="90" spans="1:3" x14ac:dyDescent="0.3">
      <c r="A90" s="13">
        <v>41274</v>
      </c>
      <c r="B90" s="1">
        <v>44.545401253090368</v>
      </c>
      <c r="C90" s="1">
        <f>B90</f>
        <v>44.545401253090368</v>
      </c>
    </row>
    <row r="91" spans="1:3" x14ac:dyDescent="0.3">
      <c r="A91" s="13">
        <v>41364</v>
      </c>
      <c r="C91" s="1">
        <f>C90+(B94-C90)/4*1</f>
        <v>44.631504082418274</v>
      </c>
    </row>
    <row r="92" spans="1:3" x14ac:dyDescent="0.3">
      <c r="A92" s="13">
        <v>41455</v>
      </c>
      <c r="C92" s="1">
        <f>C90+(B94-C90)/4*2</f>
        <v>44.717606911746188</v>
      </c>
    </row>
    <row r="93" spans="1:3" x14ac:dyDescent="0.3">
      <c r="A93" s="13">
        <v>41547</v>
      </c>
      <c r="C93" s="1">
        <f>C90+(B94-C90)/4*3</f>
        <v>44.803709741074094</v>
      </c>
    </row>
    <row r="94" spans="1:3" x14ac:dyDescent="0.3">
      <c r="A94" s="13">
        <v>41639</v>
      </c>
      <c r="B94" s="1">
        <v>44.889812570402</v>
      </c>
      <c r="C94" s="1">
        <f>B94</f>
        <v>44.889812570402</v>
      </c>
    </row>
    <row r="95" spans="1:3" x14ac:dyDescent="0.3">
      <c r="A95" s="13">
        <v>41729</v>
      </c>
      <c r="C95" s="1">
        <f>C94+(B98-C94)/4*1</f>
        <v>44.90007226097984</v>
      </c>
    </row>
    <row r="96" spans="1:3" x14ac:dyDescent="0.3">
      <c r="A96" s="13">
        <v>41820</v>
      </c>
      <c r="C96" s="1">
        <f>C94+(B98-C94)/4*2</f>
        <v>44.91033195155768</v>
      </c>
    </row>
    <row r="97" spans="1:3" x14ac:dyDescent="0.3">
      <c r="A97" s="13">
        <v>41912</v>
      </c>
      <c r="C97" s="1">
        <f>C94+(B98-C94)/4*3</f>
        <v>44.920591642135527</v>
      </c>
    </row>
    <row r="98" spans="1:3" x14ac:dyDescent="0.3">
      <c r="A98" s="13">
        <v>42004</v>
      </c>
      <c r="B98" s="1">
        <v>44.930851332713367</v>
      </c>
      <c r="C98" s="1">
        <f>B98</f>
        <v>44.930851332713367</v>
      </c>
    </row>
    <row r="99" spans="1:3" x14ac:dyDescent="0.3">
      <c r="A99" s="13">
        <v>42094</v>
      </c>
      <c r="C99" s="1">
        <f>C98+(B102-C98)/4*1</f>
        <v>44.666812708197938</v>
      </c>
    </row>
    <row r="100" spans="1:3" x14ac:dyDescent="0.3">
      <c r="A100" s="13">
        <v>42185</v>
      </c>
      <c r="C100" s="1">
        <f>C98+(B102-C98)/4*2</f>
        <v>44.402774083682502</v>
      </c>
    </row>
    <row r="101" spans="1:3" x14ac:dyDescent="0.3">
      <c r="A101" s="13">
        <v>42277</v>
      </c>
      <c r="C101" s="1">
        <f>C98+(B102-C98)/4*3</f>
        <v>44.138735459167073</v>
      </c>
    </row>
    <row r="102" spans="1:3" x14ac:dyDescent="0.3">
      <c r="A102" s="13">
        <v>42369</v>
      </c>
      <c r="B102" s="1">
        <v>43.874696834651644</v>
      </c>
      <c r="C102" s="1">
        <f>B102</f>
        <v>43.874696834651644</v>
      </c>
    </row>
    <row r="103" spans="1:3" x14ac:dyDescent="0.3">
      <c r="A103" s="13">
        <v>42460</v>
      </c>
      <c r="C103" s="1">
        <f>C102+(B106-C102)/4*1</f>
        <v>44.03497378602237</v>
      </c>
    </row>
    <row r="104" spans="1:3" x14ac:dyDescent="0.3">
      <c r="A104" s="13">
        <v>42551</v>
      </c>
      <c r="C104" s="1">
        <f>C102+(B106-C102)/4*2</f>
        <v>44.195250737393096</v>
      </c>
    </row>
    <row r="105" spans="1:3" x14ac:dyDescent="0.3">
      <c r="A105" s="13">
        <v>42643</v>
      </c>
      <c r="C105" s="1">
        <f>C102+(B106-C102)/4*3</f>
        <v>44.355527688763821</v>
      </c>
    </row>
    <row r="106" spans="1:3" x14ac:dyDescent="0.3">
      <c r="A106" s="13">
        <v>42735</v>
      </c>
      <c r="B106" s="1">
        <v>44.515804640134547</v>
      </c>
      <c r="C106" s="1">
        <f>B106</f>
        <v>44.515804640134547</v>
      </c>
    </row>
    <row r="107" spans="1:3" x14ac:dyDescent="0.3">
      <c r="A107" s="13">
        <v>42825</v>
      </c>
      <c r="C107" s="1">
        <f>C106+(B110-C106)/4*1</f>
        <v>44.551903470938569</v>
      </c>
    </row>
    <row r="108" spans="1:3" x14ac:dyDescent="0.3">
      <c r="A108" s="13">
        <v>42916</v>
      </c>
      <c r="C108" s="1">
        <f>C106+(B110-C106)/4*2</f>
        <v>44.588002301742591</v>
      </c>
    </row>
    <row r="109" spans="1:3" x14ac:dyDescent="0.3">
      <c r="A109" s="13">
        <v>43008</v>
      </c>
      <c r="C109" s="1">
        <f>C106+(B110-C106)/4*3</f>
        <v>44.624101132546606</v>
      </c>
    </row>
    <row r="110" spans="1:3" x14ac:dyDescent="0.3">
      <c r="A110" s="13">
        <v>43100</v>
      </c>
      <c r="B110" s="1">
        <v>44.660199963350628</v>
      </c>
      <c r="C110" s="1">
        <f>B110</f>
        <v>44.660199963350628</v>
      </c>
    </row>
    <row r="111" spans="1:3" x14ac:dyDescent="0.3">
      <c r="A111" s="13">
        <v>43190</v>
      </c>
      <c r="C111" s="1">
        <f>C110+(B114-C110)/4*1</f>
        <v>44.746003028741654</v>
      </c>
    </row>
    <row r="112" spans="1:3" x14ac:dyDescent="0.3">
      <c r="A112" s="13">
        <v>43281</v>
      </c>
      <c r="C112" s="1">
        <f>C110+(B114-C110)/4*2</f>
        <v>44.831806094132681</v>
      </c>
    </row>
    <row r="113" spans="1:3" x14ac:dyDescent="0.3">
      <c r="A113" s="13">
        <v>43373</v>
      </c>
      <c r="C113" s="1">
        <f>C110+(B114-C110)/4*3</f>
        <v>44.917609159523707</v>
      </c>
    </row>
    <row r="114" spans="1:3" x14ac:dyDescent="0.3">
      <c r="A114" s="13">
        <v>43465</v>
      </c>
      <c r="B114" s="1">
        <v>45.003412224914733</v>
      </c>
      <c r="C114" s="1">
        <f>B114</f>
        <v>45.003412224914733</v>
      </c>
    </row>
  </sheetData>
  <phoneticPr fontId="12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7"/>
  <sheetViews>
    <sheetView workbookViewId="0">
      <selection activeCell="B7" sqref="B7"/>
    </sheetView>
  </sheetViews>
  <sheetFormatPr defaultRowHeight="14" x14ac:dyDescent="0.25"/>
  <cols>
    <col min="1" max="1" width="39" bestFit="1" customWidth="1"/>
  </cols>
  <sheetData>
    <row r="1" spans="1:12" ht="21" x14ac:dyDescent="0.25">
      <c r="A1" s="17" t="s">
        <v>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21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2" ht="14.5" thickBot="1" x14ac:dyDescent="0.3">
      <c r="A3" s="2"/>
      <c r="B3" s="19" t="s">
        <v>9</v>
      </c>
      <c r="C3" s="19"/>
      <c r="D3" s="19"/>
      <c r="E3" s="19"/>
      <c r="F3" s="19"/>
      <c r="G3" s="19"/>
      <c r="H3" s="19"/>
      <c r="I3" s="19"/>
      <c r="J3" s="19"/>
      <c r="K3" s="19"/>
      <c r="L3" s="19"/>
    </row>
    <row r="4" spans="1:12" x14ac:dyDescent="0.25">
      <c r="A4" s="20" t="s">
        <v>10</v>
      </c>
      <c r="B4" s="23" t="s">
        <v>11</v>
      </c>
      <c r="C4" s="26" t="s">
        <v>12</v>
      </c>
      <c r="D4" s="26" t="s">
        <v>13</v>
      </c>
      <c r="E4" s="14" t="s">
        <v>14</v>
      </c>
      <c r="F4" s="14" t="s">
        <v>15</v>
      </c>
      <c r="G4" s="14" t="s">
        <v>16</v>
      </c>
      <c r="H4" s="14" t="s">
        <v>17</v>
      </c>
      <c r="I4" s="14" t="s">
        <v>18</v>
      </c>
      <c r="J4" s="14" t="s">
        <v>19</v>
      </c>
      <c r="K4" s="14" t="s">
        <v>20</v>
      </c>
      <c r="L4" s="3" t="s">
        <v>21</v>
      </c>
    </row>
    <row r="5" spans="1:12" x14ac:dyDescent="0.25">
      <c r="A5" s="21"/>
      <c r="B5" s="24"/>
      <c r="C5" s="27"/>
      <c r="D5" s="27"/>
      <c r="E5" s="15"/>
      <c r="F5" s="15"/>
      <c r="G5" s="15"/>
      <c r="H5" s="15"/>
      <c r="I5" s="15"/>
      <c r="J5" s="15"/>
      <c r="K5" s="15"/>
      <c r="L5" s="4" t="s">
        <v>22</v>
      </c>
    </row>
    <row r="6" spans="1:12" x14ac:dyDescent="0.25">
      <c r="A6" s="22"/>
      <c r="B6" s="25"/>
      <c r="C6" s="28"/>
      <c r="D6" s="28"/>
      <c r="E6" s="16"/>
      <c r="F6" s="16"/>
      <c r="G6" s="16"/>
      <c r="H6" s="16"/>
      <c r="I6" s="16"/>
      <c r="J6" s="16"/>
      <c r="K6" s="16"/>
      <c r="L6" s="5" t="s">
        <v>23</v>
      </c>
    </row>
    <row r="7" spans="1:12" x14ac:dyDescent="0.25">
      <c r="A7" s="6" t="s">
        <v>24</v>
      </c>
      <c r="B7" s="7">
        <v>69677870</v>
      </c>
      <c r="C7" s="7">
        <v>461198</v>
      </c>
      <c r="D7" s="7">
        <v>1672396</v>
      </c>
      <c r="E7" s="7">
        <v>8185883</v>
      </c>
      <c r="F7" s="7">
        <v>1488035</v>
      </c>
      <c r="G7" s="7">
        <v>1067478</v>
      </c>
      <c r="H7" s="7">
        <v>20100762</v>
      </c>
      <c r="I7" s="7">
        <v>3524063</v>
      </c>
      <c r="J7" s="7">
        <v>6443370</v>
      </c>
      <c r="K7" s="7">
        <v>26734685</v>
      </c>
      <c r="L7" s="8">
        <v>45.16</v>
      </c>
    </row>
    <row r="8" spans="1:12" x14ac:dyDescent="0.25">
      <c r="A8" s="6" t="s">
        <v>25</v>
      </c>
      <c r="B8" s="7">
        <v>32961386</v>
      </c>
      <c r="C8" s="7">
        <v>382170</v>
      </c>
      <c r="D8" s="7">
        <v>1507341</v>
      </c>
      <c r="E8" s="7">
        <v>6837300</v>
      </c>
      <c r="F8" s="7">
        <v>1056970</v>
      </c>
      <c r="G8" s="7">
        <v>758720</v>
      </c>
      <c r="H8" s="7">
        <v>6749857</v>
      </c>
      <c r="I8" s="7">
        <v>2181666</v>
      </c>
      <c r="J8" s="7">
        <v>1889223</v>
      </c>
      <c r="K8" s="7">
        <v>11598139</v>
      </c>
      <c r="L8" s="8">
        <v>41.82</v>
      </c>
    </row>
    <row r="9" spans="1:12" x14ac:dyDescent="0.25">
      <c r="A9" s="6" t="s">
        <v>26</v>
      </c>
      <c r="B9" s="7">
        <v>800302</v>
      </c>
      <c r="C9" s="7">
        <v>2200</v>
      </c>
      <c r="D9" s="7">
        <v>3067</v>
      </c>
      <c r="E9" s="7">
        <v>25612</v>
      </c>
      <c r="F9" s="7">
        <v>7169</v>
      </c>
      <c r="G9" s="7">
        <v>6853</v>
      </c>
      <c r="H9" s="7">
        <v>323140</v>
      </c>
      <c r="I9" s="7">
        <v>25616</v>
      </c>
      <c r="J9" s="7">
        <v>86215</v>
      </c>
      <c r="K9" s="7">
        <v>320430</v>
      </c>
      <c r="L9" s="8">
        <v>47.28</v>
      </c>
    </row>
    <row r="10" spans="1:12" x14ac:dyDescent="0.25">
      <c r="A10" s="6" t="s">
        <v>27</v>
      </c>
      <c r="B10" s="7">
        <v>11995424</v>
      </c>
      <c r="C10" s="7">
        <v>20063</v>
      </c>
      <c r="D10" s="7">
        <v>42654</v>
      </c>
      <c r="E10" s="7">
        <v>381302</v>
      </c>
      <c r="F10" s="7">
        <v>95145</v>
      </c>
      <c r="G10" s="7">
        <v>91741</v>
      </c>
      <c r="H10" s="7">
        <v>3595310</v>
      </c>
      <c r="I10" s="7">
        <v>446150</v>
      </c>
      <c r="J10" s="7">
        <v>2047102</v>
      </c>
      <c r="K10" s="7">
        <v>5275957</v>
      </c>
      <c r="L10" s="8">
        <v>49.11</v>
      </c>
    </row>
    <row r="11" spans="1:12" x14ac:dyDescent="0.25">
      <c r="A11" s="6" t="s">
        <v>28</v>
      </c>
      <c r="B11" s="7">
        <v>492731</v>
      </c>
      <c r="C11" s="7">
        <v>1023</v>
      </c>
      <c r="D11" s="7">
        <v>1054</v>
      </c>
      <c r="E11" s="7">
        <v>11055</v>
      </c>
      <c r="F11" s="7">
        <v>10956</v>
      </c>
      <c r="G11" s="7">
        <v>4569</v>
      </c>
      <c r="H11" s="7">
        <v>308281</v>
      </c>
      <c r="I11" s="7">
        <v>12333</v>
      </c>
      <c r="J11" s="7">
        <v>42604</v>
      </c>
      <c r="K11" s="7">
        <v>100856</v>
      </c>
      <c r="L11" s="8">
        <v>43.82</v>
      </c>
    </row>
    <row r="12" spans="1:12" x14ac:dyDescent="0.25">
      <c r="A12" s="6" t="s">
        <v>29</v>
      </c>
      <c r="B12" s="7">
        <v>3883205</v>
      </c>
      <c r="C12" s="7">
        <v>8825</v>
      </c>
      <c r="D12" s="7">
        <v>21322</v>
      </c>
      <c r="E12" s="7">
        <v>193118</v>
      </c>
      <c r="F12" s="7">
        <v>39208</v>
      </c>
      <c r="G12" s="7">
        <v>39927</v>
      </c>
      <c r="H12" s="7">
        <v>949511</v>
      </c>
      <c r="I12" s="7">
        <v>158872</v>
      </c>
      <c r="J12" s="7">
        <v>399263</v>
      </c>
      <c r="K12" s="7">
        <v>2073159</v>
      </c>
      <c r="L12" s="8">
        <v>49.74</v>
      </c>
    </row>
    <row r="13" spans="1:12" x14ac:dyDescent="0.25">
      <c r="A13" s="6" t="s">
        <v>30</v>
      </c>
      <c r="B13" s="7">
        <v>2522454</v>
      </c>
      <c r="C13" s="7">
        <v>5739</v>
      </c>
      <c r="D13" s="7">
        <v>14761</v>
      </c>
      <c r="E13" s="7">
        <v>120250</v>
      </c>
      <c r="F13" s="7">
        <v>33004</v>
      </c>
      <c r="G13" s="7">
        <v>25792</v>
      </c>
      <c r="H13" s="7">
        <v>841057</v>
      </c>
      <c r="I13" s="7">
        <v>98370</v>
      </c>
      <c r="J13" s="7">
        <v>243418</v>
      </c>
      <c r="K13" s="7">
        <v>1140063</v>
      </c>
      <c r="L13" s="8">
        <v>48.67</v>
      </c>
    </row>
    <row r="14" spans="1:12" x14ac:dyDescent="0.25">
      <c r="A14" s="6" t="s">
        <v>31</v>
      </c>
      <c r="B14" s="7">
        <v>436722</v>
      </c>
      <c r="C14" s="7">
        <v>887</v>
      </c>
      <c r="D14" s="7">
        <v>909</v>
      </c>
      <c r="E14" s="7">
        <v>7886</v>
      </c>
      <c r="F14" s="7">
        <v>5765</v>
      </c>
      <c r="G14" s="7">
        <v>3059</v>
      </c>
      <c r="H14" s="7">
        <v>263348</v>
      </c>
      <c r="I14" s="7">
        <v>13669</v>
      </c>
      <c r="J14" s="7">
        <v>46874</v>
      </c>
      <c r="K14" s="7">
        <v>94325</v>
      </c>
      <c r="L14" s="8">
        <v>44.46</v>
      </c>
    </row>
    <row r="15" spans="1:12" x14ac:dyDescent="0.25">
      <c r="A15" s="6" t="s">
        <v>32</v>
      </c>
      <c r="B15" s="7">
        <v>6617279</v>
      </c>
      <c r="C15" s="7">
        <v>13671</v>
      </c>
      <c r="D15" s="7">
        <v>34654</v>
      </c>
      <c r="E15" s="7">
        <v>267278</v>
      </c>
      <c r="F15" s="7">
        <v>73590</v>
      </c>
      <c r="G15" s="7">
        <v>57206</v>
      </c>
      <c r="H15" s="7">
        <v>1885898</v>
      </c>
      <c r="I15" s="7">
        <v>275029</v>
      </c>
      <c r="J15" s="7">
        <v>752688</v>
      </c>
      <c r="K15" s="7">
        <v>3257265</v>
      </c>
      <c r="L15" s="8">
        <v>49.86</v>
      </c>
    </row>
    <row r="16" spans="1:12" x14ac:dyDescent="0.25">
      <c r="A16" s="6" t="s">
        <v>33</v>
      </c>
      <c r="B16" s="7">
        <v>1940244</v>
      </c>
      <c r="C16" s="7">
        <v>4303</v>
      </c>
      <c r="D16" s="7">
        <v>10502</v>
      </c>
      <c r="E16" s="7">
        <v>80304</v>
      </c>
      <c r="F16" s="7">
        <v>22013</v>
      </c>
      <c r="G16" s="7">
        <v>16135</v>
      </c>
      <c r="H16" s="7">
        <v>491010</v>
      </c>
      <c r="I16" s="7">
        <v>78894</v>
      </c>
      <c r="J16" s="7">
        <v>235806</v>
      </c>
      <c r="K16" s="7">
        <v>1001277</v>
      </c>
      <c r="L16" s="8">
        <v>50.72</v>
      </c>
    </row>
    <row r="17" spans="1:12" x14ac:dyDescent="0.25">
      <c r="A17" s="6" t="s">
        <v>34</v>
      </c>
      <c r="B17" s="7">
        <v>577951</v>
      </c>
      <c r="C17" s="7">
        <v>1173</v>
      </c>
      <c r="D17" s="7">
        <v>1164</v>
      </c>
      <c r="E17" s="7">
        <v>11759</v>
      </c>
      <c r="F17" s="7">
        <v>11611</v>
      </c>
      <c r="G17" s="7">
        <v>3809</v>
      </c>
      <c r="H17" s="7">
        <v>406019</v>
      </c>
      <c r="I17" s="7">
        <v>13941</v>
      </c>
      <c r="J17" s="7">
        <v>49416</v>
      </c>
      <c r="K17" s="7">
        <v>79059</v>
      </c>
      <c r="L17" s="8">
        <v>42.55</v>
      </c>
    </row>
    <row r="18" spans="1:12" x14ac:dyDescent="0.25">
      <c r="A18" s="6" t="s">
        <v>35</v>
      </c>
      <c r="B18" s="7">
        <v>478073</v>
      </c>
      <c r="C18" s="7">
        <v>1484</v>
      </c>
      <c r="D18" s="7">
        <v>1860</v>
      </c>
      <c r="E18" s="7">
        <v>10238</v>
      </c>
      <c r="F18" s="7">
        <v>4667</v>
      </c>
      <c r="G18" s="7">
        <v>3366</v>
      </c>
      <c r="H18" s="7">
        <v>236438</v>
      </c>
      <c r="I18" s="7">
        <v>15500</v>
      </c>
      <c r="J18" s="7">
        <v>76306</v>
      </c>
      <c r="K18" s="7">
        <v>128214</v>
      </c>
      <c r="L18" s="8">
        <v>45.92</v>
      </c>
    </row>
    <row r="19" spans="1:12" x14ac:dyDescent="0.25">
      <c r="A19" s="6" t="s">
        <v>36</v>
      </c>
      <c r="B19" s="7">
        <v>487370</v>
      </c>
      <c r="C19" s="7">
        <v>974</v>
      </c>
      <c r="D19" s="7">
        <v>1698</v>
      </c>
      <c r="E19" s="7">
        <v>13390</v>
      </c>
      <c r="F19" s="7">
        <v>6092</v>
      </c>
      <c r="G19" s="7">
        <v>3587</v>
      </c>
      <c r="H19" s="7">
        <v>260528</v>
      </c>
      <c r="I19" s="7">
        <v>15730</v>
      </c>
      <c r="J19" s="7">
        <v>56597</v>
      </c>
      <c r="K19" s="7">
        <v>128774</v>
      </c>
      <c r="L19" s="8">
        <v>45.35</v>
      </c>
    </row>
    <row r="20" spans="1:12" x14ac:dyDescent="0.25">
      <c r="A20" s="6" t="s">
        <v>37</v>
      </c>
      <c r="B20" s="7">
        <v>227701</v>
      </c>
      <c r="C20" s="7">
        <v>400</v>
      </c>
      <c r="D20" s="7">
        <v>337</v>
      </c>
      <c r="E20" s="7">
        <v>3149</v>
      </c>
      <c r="F20" s="7">
        <v>4818</v>
      </c>
      <c r="G20" s="7">
        <v>1754</v>
      </c>
      <c r="H20" s="7">
        <v>165988</v>
      </c>
      <c r="I20" s="7">
        <v>4818</v>
      </c>
      <c r="J20" s="7">
        <v>16676</v>
      </c>
      <c r="K20" s="7">
        <v>29761</v>
      </c>
      <c r="L20" s="8">
        <v>42.61</v>
      </c>
    </row>
    <row r="21" spans="1:12" x14ac:dyDescent="0.25">
      <c r="A21" s="6" t="s">
        <v>38</v>
      </c>
      <c r="B21" s="7">
        <v>265580</v>
      </c>
      <c r="C21" s="7">
        <v>662</v>
      </c>
      <c r="D21" s="7">
        <v>1274</v>
      </c>
      <c r="E21" s="7">
        <v>10295</v>
      </c>
      <c r="F21" s="7">
        <v>4658</v>
      </c>
      <c r="G21" s="7">
        <v>2169</v>
      </c>
      <c r="H21" s="7">
        <v>136269</v>
      </c>
      <c r="I21" s="7">
        <v>8573</v>
      </c>
      <c r="J21" s="7">
        <v>28012</v>
      </c>
      <c r="K21" s="7">
        <v>73668</v>
      </c>
      <c r="L21" s="8">
        <v>45.02</v>
      </c>
    </row>
    <row r="22" spans="1:12" x14ac:dyDescent="0.25">
      <c r="A22" s="6" t="s">
        <v>39</v>
      </c>
      <c r="B22" s="7">
        <v>1377233</v>
      </c>
      <c r="C22" s="7">
        <v>4530</v>
      </c>
      <c r="D22" s="7">
        <v>13839</v>
      </c>
      <c r="E22" s="7">
        <v>88246</v>
      </c>
      <c r="F22" s="7">
        <v>17838</v>
      </c>
      <c r="G22" s="7">
        <v>13993</v>
      </c>
      <c r="H22" s="7">
        <v>349465</v>
      </c>
      <c r="I22" s="7">
        <v>55897</v>
      </c>
      <c r="J22" s="7">
        <v>145673</v>
      </c>
      <c r="K22" s="7">
        <v>687752</v>
      </c>
      <c r="L22" s="8">
        <v>49.44</v>
      </c>
    </row>
    <row r="23" spans="1:12" x14ac:dyDescent="0.25">
      <c r="A23" s="6" t="s">
        <v>40</v>
      </c>
      <c r="B23" s="7">
        <v>1638219</v>
      </c>
      <c r="C23" s="7">
        <v>5826</v>
      </c>
      <c r="D23" s="7">
        <v>7097</v>
      </c>
      <c r="E23" s="7">
        <v>47441</v>
      </c>
      <c r="F23" s="7">
        <v>28443</v>
      </c>
      <c r="G23" s="7">
        <v>11333</v>
      </c>
      <c r="H23" s="7">
        <v>1182211</v>
      </c>
      <c r="I23" s="7">
        <v>40357</v>
      </c>
      <c r="J23" s="7">
        <v>101956</v>
      </c>
      <c r="K23" s="7">
        <v>213555</v>
      </c>
      <c r="L23" s="8">
        <v>42.08</v>
      </c>
    </row>
    <row r="24" spans="1:12" x14ac:dyDescent="0.25">
      <c r="A24" s="6" t="s">
        <v>41</v>
      </c>
      <c r="B24" s="7">
        <v>828642</v>
      </c>
      <c r="C24" s="7">
        <v>1947</v>
      </c>
      <c r="D24" s="7">
        <v>2050</v>
      </c>
      <c r="E24" s="7">
        <v>18877</v>
      </c>
      <c r="F24" s="7">
        <v>14787</v>
      </c>
      <c r="G24" s="7">
        <v>8474</v>
      </c>
      <c r="H24" s="7">
        <v>480856</v>
      </c>
      <c r="I24" s="7">
        <v>33438</v>
      </c>
      <c r="J24" s="7">
        <v>83576</v>
      </c>
      <c r="K24" s="7">
        <v>184637</v>
      </c>
      <c r="L24" s="8">
        <v>44.36</v>
      </c>
    </row>
    <row r="25" spans="1:12" x14ac:dyDescent="0.25">
      <c r="A25" s="6" t="s">
        <v>42</v>
      </c>
      <c r="B25" s="7">
        <v>321807</v>
      </c>
      <c r="C25" s="7">
        <v>926</v>
      </c>
      <c r="D25" s="7">
        <v>1627</v>
      </c>
      <c r="E25" s="7">
        <v>11349</v>
      </c>
      <c r="F25" s="7">
        <v>5381</v>
      </c>
      <c r="G25" s="7">
        <v>2551</v>
      </c>
      <c r="H25" s="7">
        <v>162104</v>
      </c>
      <c r="I25" s="7">
        <v>10607</v>
      </c>
      <c r="J25" s="7">
        <v>33856</v>
      </c>
      <c r="K25" s="7">
        <v>93406</v>
      </c>
      <c r="L25" s="8">
        <v>45.86</v>
      </c>
    </row>
    <row r="26" spans="1:12" x14ac:dyDescent="0.25">
      <c r="A26" s="6" t="s">
        <v>43</v>
      </c>
      <c r="B26" s="7">
        <v>1824893</v>
      </c>
      <c r="C26" s="7">
        <v>4395</v>
      </c>
      <c r="D26" s="7">
        <v>5185</v>
      </c>
      <c r="E26" s="7">
        <v>47028</v>
      </c>
      <c r="F26" s="7">
        <v>45915</v>
      </c>
      <c r="G26" s="7">
        <v>12438</v>
      </c>
      <c r="H26" s="7">
        <v>1312951</v>
      </c>
      <c r="I26" s="7">
        <v>34598</v>
      </c>
      <c r="J26" s="7">
        <v>108068</v>
      </c>
      <c r="K26" s="7">
        <v>254315</v>
      </c>
      <c r="L26" s="8">
        <v>42.35</v>
      </c>
    </row>
    <row r="27" spans="1:12" x14ac:dyDescent="0.25">
      <c r="A27" s="6" t="s">
        <v>44</v>
      </c>
      <c r="B27" s="7">
        <v>654</v>
      </c>
      <c r="C27" s="7"/>
      <c r="D27" s="7">
        <v>1</v>
      </c>
      <c r="E27" s="7">
        <v>6</v>
      </c>
      <c r="F27" s="7">
        <v>5</v>
      </c>
      <c r="G27" s="7">
        <v>2</v>
      </c>
      <c r="H27" s="7">
        <v>521</v>
      </c>
      <c r="I27" s="7">
        <v>5</v>
      </c>
      <c r="J27" s="7">
        <v>41</v>
      </c>
      <c r="K27" s="7">
        <v>73</v>
      </c>
      <c r="L27" s="8">
        <v>42.13</v>
      </c>
    </row>
  </sheetData>
  <mergeCells count="14">
    <mergeCell ref="H4:H6"/>
    <mergeCell ref="I4:I6"/>
    <mergeCell ref="J4:J6"/>
    <mergeCell ref="K4:K6"/>
    <mergeCell ref="A1:L1"/>
    <mergeCell ref="A2:L2"/>
    <mergeCell ref="B3:L3"/>
    <mergeCell ref="A4:A6"/>
    <mergeCell ref="B4:B6"/>
    <mergeCell ref="C4:C6"/>
    <mergeCell ref="D4:D6"/>
    <mergeCell ref="E4:E6"/>
    <mergeCell ref="F4:F6"/>
    <mergeCell ref="G4:G6"/>
  </mergeCells>
  <phoneticPr fontId="1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44"/>
  <sheetViews>
    <sheetView workbookViewId="0">
      <selection activeCell="M12" sqref="M12"/>
    </sheetView>
  </sheetViews>
  <sheetFormatPr defaultRowHeight="14" x14ac:dyDescent="0.25"/>
  <sheetData>
    <row r="1" spans="1:20" ht="14.5" x14ac:dyDescent="0.3">
      <c r="A1" s="1" t="s">
        <v>58</v>
      </c>
      <c r="B1" s="1" t="s">
        <v>53</v>
      </c>
      <c r="C1" s="1"/>
      <c r="D1" s="1" t="s">
        <v>54</v>
      </c>
      <c r="E1" s="1"/>
      <c r="F1" s="1" t="s">
        <v>62</v>
      </c>
      <c r="G1" s="1"/>
      <c r="H1" s="1" t="s">
        <v>57</v>
      </c>
      <c r="I1" s="1"/>
      <c r="J1" s="1"/>
      <c r="L1" s="1"/>
      <c r="M1" s="1"/>
      <c r="N1" s="1"/>
      <c r="O1" s="1"/>
      <c r="P1" s="1"/>
      <c r="Q1" s="1"/>
      <c r="R1" s="1"/>
      <c r="S1" s="1"/>
      <c r="T1" s="1"/>
    </row>
    <row r="2" spans="1:20" ht="14.5" x14ac:dyDescent="0.3">
      <c r="A2" s="1" t="s">
        <v>60</v>
      </c>
      <c r="B2" s="1" t="s">
        <v>55</v>
      </c>
      <c r="C2" s="1" t="s">
        <v>59</v>
      </c>
      <c r="D2" s="1" t="s">
        <v>55</v>
      </c>
      <c r="E2" s="1" t="s">
        <v>56</v>
      </c>
      <c r="F2" s="1" t="s">
        <v>55</v>
      </c>
      <c r="G2" s="1" t="s">
        <v>56</v>
      </c>
      <c r="H2" s="1" t="s">
        <v>55</v>
      </c>
      <c r="I2" s="1" t="s">
        <v>56</v>
      </c>
      <c r="J2" s="1" t="s">
        <v>69</v>
      </c>
      <c r="K2" s="1" t="s">
        <v>63</v>
      </c>
      <c r="L2" s="1"/>
      <c r="M2" s="1" t="s">
        <v>68</v>
      </c>
      <c r="N2" s="1" t="s">
        <v>122</v>
      </c>
      <c r="O2" s="1"/>
      <c r="P2" s="1"/>
      <c r="Q2" s="1"/>
      <c r="R2" s="1" t="s">
        <v>2</v>
      </c>
      <c r="S2" s="1"/>
      <c r="T2" s="1"/>
    </row>
    <row r="3" spans="1:20" ht="14.5" x14ac:dyDescent="0.3">
      <c r="A3" s="1">
        <v>1990</v>
      </c>
      <c r="B3" s="1">
        <v>380503</v>
      </c>
      <c r="C3" s="1">
        <v>68956</v>
      </c>
      <c r="D3" s="1">
        <v>393618</v>
      </c>
      <c r="E3" s="1">
        <v>71110</v>
      </c>
      <c r="F3" s="1"/>
      <c r="G3" s="1"/>
      <c r="H3" s="1"/>
      <c r="I3" s="1"/>
      <c r="J3" s="1">
        <f>B3+D3</f>
        <v>774121</v>
      </c>
      <c r="K3" s="1">
        <f>(C3+E3)/(B3+D3)/4*1000</f>
        <v>45.233884625271763</v>
      </c>
      <c r="L3" s="1"/>
      <c r="M3" s="1">
        <f t="shared" ref="M3:M10" si="0">(J3*K3+J13*K13)/(J3+J13)</f>
        <v>46.058263588657113</v>
      </c>
      <c r="N3" s="1">
        <f t="array" ref="N3:N10">STANDARDIZE(M3:M10,AVERAGE(M3:M10),_xlfn.STDEV.P(M3:M10))*_xlfn.STDEV.P(R3:R15)+AVERAGE(R3:R15)</f>
        <v>47.383218978480834</v>
      </c>
      <c r="O3" s="1"/>
      <c r="P3" s="1"/>
      <c r="Q3" s="1">
        <v>2001</v>
      </c>
      <c r="R3" s="1">
        <v>44.9</v>
      </c>
      <c r="S3" s="1"/>
      <c r="T3" s="1"/>
    </row>
    <row r="4" spans="1:20" ht="14.5" x14ac:dyDescent="0.3">
      <c r="A4" s="1">
        <v>1992</v>
      </c>
      <c r="B4" s="1">
        <v>377246</v>
      </c>
      <c r="C4" s="1">
        <v>69292</v>
      </c>
      <c r="D4" s="1">
        <v>379026</v>
      </c>
      <c r="E4" s="1">
        <v>70264</v>
      </c>
      <c r="F4" s="1"/>
      <c r="G4" s="1"/>
      <c r="H4" s="1"/>
      <c r="I4" s="1"/>
      <c r="J4" s="1">
        <f>B4+D4</f>
        <v>756272</v>
      </c>
      <c r="K4" s="1">
        <f>(C4+E4)/(B4+D4)/4*1000</f>
        <v>46.132872828823494</v>
      </c>
      <c r="L4" s="1"/>
      <c r="M4" s="1">
        <f t="shared" si="0"/>
        <v>46.555889376444682</v>
      </c>
      <c r="N4" s="1">
        <v>47.509010490086297</v>
      </c>
      <c r="O4" s="1"/>
      <c r="P4" s="1"/>
      <c r="Q4" s="1">
        <v>2002</v>
      </c>
      <c r="R4" s="1">
        <v>45.2</v>
      </c>
      <c r="S4" s="1"/>
      <c r="T4" s="1"/>
    </row>
    <row r="5" spans="1:20" ht="14.5" x14ac:dyDescent="0.3">
      <c r="A5" s="1">
        <v>1993</v>
      </c>
      <c r="B5" s="1"/>
      <c r="C5" s="1"/>
      <c r="D5" s="1"/>
      <c r="E5" s="1"/>
      <c r="F5" s="1">
        <v>236201</v>
      </c>
      <c r="G5" s="1">
        <v>123655</v>
      </c>
      <c r="H5" s="1">
        <v>212977</v>
      </c>
      <c r="I5" s="1">
        <v>91827</v>
      </c>
      <c r="J5" s="1">
        <f>F5+H5</f>
        <v>449178</v>
      </c>
      <c r="K5" s="1">
        <f>(G5+I5)/(F5+H5)/12*1000</f>
        <v>39.977098908079498</v>
      </c>
      <c r="L5" s="1"/>
      <c r="M5" s="1">
        <f t="shared" si="0"/>
        <v>39.998905626367964</v>
      </c>
      <c r="N5" s="1">
        <v>45.85151419922547</v>
      </c>
      <c r="O5" s="1"/>
      <c r="P5" s="1"/>
      <c r="Q5" s="1">
        <v>2003</v>
      </c>
      <c r="R5" s="1">
        <v>45.4</v>
      </c>
      <c r="S5" s="1"/>
      <c r="T5" s="1"/>
    </row>
    <row r="6" spans="1:20" ht="14.5" x14ac:dyDescent="0.3">
      <c r="A6" s="1">
        <v>1994</v>
      </c>
      <c r="B6" s="1"/>
      <c r="C6" s="1"/>
      <c r="D6" s="1"/>
      <c r="E6" s="1"/>
      <c r="G6" s="1"/>
      <c r="H6" s="1">
        <v>192680</v>
      </c>
      <c r="I6" s="1">
        <v>85084</v>
      </c>
      <c r="J6" s="1">
        <f>H5</f>
        <v>212977</v>
      </c>
      <c r="K6" s="1">
        <f>I6/H6/12*1000</f>
        <v>36.798491453878626</v>
      </c>
      <c r="L6" s="1"/>
      <c r="M6" s="1">
        <f t="shared" si="0"/>
        <v>38.447330617906445</v>
      </c>
      <c r="N6" s="1">
        <v>45.459301877288993</v>
      </c>
      <c r="O6" s="1"/>
      <c r="P6" s="1"/>
      <c r="Q6" s="1">
        <v>2004</v>
      </c>
      <c r="R6" s="1">
        <v>45.5</v>
      </c>
      <c r="S6" s="1"/>
      <c r="T6" s="1"/>
    </row>
    <row r="7" spans="1:20" ht="14.5" x14ac:dyDescent="0.3">
      <c r="A7" s="1">
        <v>1995</v>
      </c>
      <c r="B7" s="1"/>
      <c r="C7" s="1"/>
      <c r="D7" s="1"/>
      <c r="E7" s="1"/>
      <c r="F7" s="1">
        <v>273753</v>
      </c>
      <c r="G7" s="1">
        <v>129349</v>
      </c>
      <c r="I7" s="1"/>
      <c r="J7" s="1">
        <f>F7</f>
        <v>273753</v>
      </c>
      <c r="K7" s="1">
        <f>G7/F7/12*1000</f>
        <v>39.375215370546925</v>
      </c>
      <c r="L7" s="1"/>
      <c r="M7" s="1">
        <f t="shared" si="0"/>
        <v>39.941888205140749</v>
      </c>
      <c r="N7" s="1">
        <v>45.837101144717373</v>
      </c>
      <c r="O7" s="1"/>
      <c r="P7" s="1"/>
      <c r="Q7" s="1">
        <v>2005</v>
      </c>
      <c r="R7" s="1">
        <v>47.8</v>
      </c>
      <c r="S7" s="1"/>
      <c r="T7" s="1"/>
    </row>
    <row r="8" spans="1:20" ht="14.5" x14ac:dyDescent="0.3">
      <c r="A8" s="1">
        <v>1996</v>
      </c>
      <c r="B8" s="1"/>
      <c r="C8" s="1"/>
      <c r="D8" s="1"/>
      <c r="E8" s="1"/>
      <c r="F8" s="1"/>
      <c r="G8" s="1"/>
      <c r="H8" s="1">
        <v>182470</v>
      </c>
      <c r="I8" s="1">
        <v>81527</v>
      </c>
      <c r="J8" s="1">
        <f>H8</f>
        <v>182470</v>
      </c>
      <c r="K8" s="1">
        <f>I8/H8/12*1000</f>
        <v>37.233061142470909</v>
      </c>
      <c r="L8" s="1"/>
      <c r="M8" s="1">
        <f t="shared" si="0"/>
        <v>36.851562987069663</v>
      </c>
      <c r="N8" s="1">
        <v>45.055918396407741</v>
      </c>
      <c r="O8" s="1"/>
      <c r="P8" s="1"/>
      <c r="Q8" s="1">
        <v>2006</v>
      </c>
      <c r="R8" s="1">
        <v>47.3</v>
      </c>
      <c r="S8" s="1"/>
      <c r="T8" s="1"/>
    </row>
    <row r="9" spans="1:20" ht="14.5" x14ac:dyDescent="0.3">
      <c r="A9" s="1">
        <v>1997</v>
      </c>
      <c r="B9" s="1"/>
      <c r="C9" s="1"/>
      <c r="D9" s="1"/>
      <c r="E9" s="1"/>
      <c r="F9" s="1"/>
      <c r="G9" s="1"/>
      <c r="H9" s="1">
        <v>139604</v>
      </c>
      <c r="I9" s="1">
        <v>56756</v>
      </c>
      <c r="J9" s="1">
        <f>H9</f>
        <v>139604</v>
      </c>
      <c r="K9" s="1">
        <f>I9/H9/12*1000</f>
        <v>33.879162965722088</v>
      </c>
      <c r="L9" s="1"/>
      <c r="M9" s="1">
        <f t="shared" si="0"/>
        <v>34.43553474331933</v>
      </c>
      <c r="N9" s="1">
        <v>44.445186693346201</v>
      </c>
      <c r="O9" s="1"/>
      <c r="P9" s="1"/>
      <c r="Q9" s="1">
        <v>2007</v>
      </c>
      <c r="R9" s="1">
        <v>45.5</v>
      </c>
      <c r="S9" s="1"/>
      <c r="T9" s="1"/>
    </row>
    <row r="10" spans="1:20" ht="14.5" x14ac:dyDescent="0.3">
      <c r="A10" s="1">
        <v>1998</v>
      </c>
      <c r="B10" s="1"/>
      <c r="C10" s="1"/>
      <c r="D10" s="1"/>
      <c r="E10" s="1"/>
      <c r="F10" s="1"/>
      <c r="G10" s="1"/>
      <c r="H10" s="1">
        <v>138142</v>
      </c>
      <c r="I10" s="1">
        <v>67529</v>
      </c>
      <c r="J10" s="1">
        <f>H10</f>
        <v>138142</v>
      </c>
      <c r="K10" s="1">
        <f>I10/H10/12*1000</f>
        <v>40.736464411016684</v>
      </c>
      <c r="L10" s="1"/>
      <c r="M10" s="1">
        <f t="shared" si="0"/>
        <v>39.96666222783066</v>
      </c>
      <c r="N10" s="1">
        <v>45.843363605062457</v>
      </c>
      <c r="O10" s="1"/>
      <c r="P10" s="1"/>
      <c r="Q10" s="1">
        <v>2008</v>
      </c>
      <c r="R10" s="1">
        <v>44.6</v>
      </c>
      <c r="S10" s="1"/>
      <c r="T10" s="1"/>
    </row>
    <row r="11" spans="1:20" ht="14.5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 t="s">
        <v>127</v>
      </c>
      <c r="N11" s="1"/>
      <c r="O11" s="1"/>
      <c r="P11" s="1"/>
      <c r="Q11" s="1">
        <v>2009</v>
      </c>
      <c r="R11" s="1">
        <v>44.7</v>
      </c>
      <c r="S11" s="1"/>
      <c r="T11" s="1"/>
    </row>
    <row r="12" spans="1:20" ht="14.5" x14ac:dyDescent="0.3">
      <c r="A12" s="1" t="s">
        <v>29</v>
      </c>
      <c r="B12" s="1" t="s">
        <v>55</v>
      </c>
      <c r="C12" s="1" t="s">
        <v>61</v>
      </c>
      <c r="D12" s="1" t="s">
        <v>55</v>
      </c>
      <c r="E12" s="1" t="s">
        <v>61</v>
      </c>
      <c r="F12" s="1" t="s">
        <v>55</v>
      </c>
      <c r="G12" s="1" t="s">
        <v>61</v>
      </c>
      <c r="H12" s="1" t="s">
        <v>55</v>
      </c>
      <c r="I12" s="1" t="s">
        <v>61</v>
      </c>
      <c r="J12" s="1"/>
      <c r="K12" s="1"/>
      <c r="L12" s="1"/>
      <c r="M12" s="1"/>
      <c r="N12" s="1"/>
      <c r="O12" s="1"/>
      <c r="P12" s="1"/>
      <c r="Q12" s="1">
        <v>2010</v>
      </c>
      <c r="R12" s="1">
        <v>47</v>
      </c>
      <c r="S12" s="1"/>
      <c r="T12" s="1"/>
    </row>
    <row r="13" spans="1:20" ht="14.5" x14ac:dyDescent="0.3">
      <c r="A13" s="1">
        <v>1990</v>
      </c>
      <c r="B13" s="1">
        <v>84746</v>
      </c>
      <c r="C13" s="1">
        <v>2133107</v>
      </c>
      <c r="D13" s="1">
        <v>82304</v>
      </c>
      <c r="E13" s="1">
        <v>2032994</v>
      </c>
      <c r="F13" s="1"/>
      <c r="G13" s="1"/>
      <c r="H13" s="1"/>
      <c r="I13" s="1"/>
      <c r="J13" s="1">
        <f>B13+D13</f>
        <v>167050</v>
      </c>
      <c r="K13" s="1">
        <f>(C13+E13)/(B13+D13)/4*8</f>
        <v>49.878491469619874</v>
      </c>
      <c r="L13" s="1"/>
      <c r="M13" s="1"/>
      <c r="N13" s="1"/>
      <c r="O13" s="1"/>
      <c r="P13" s="1"/>
      <c r="Q13" s="1">
        <v>2011</v>
      </c>
      <c r="R13" s="1">
        <v>46.2</v>
      </c>
      <c r="S13" s="1"/>
      <c r="T13" s="1"/>
    </row>
    <row r="14" spans="1:20" ht="14.5" x14ac:dyDescent="0.3">
      <c r="A14" s="1">
        <v>1992</v>
      </c>
      <c r="B14" s="1">
        <v>82504</v>
      </c>
      <c r="C14" s="1">
        <v>2008173</v>
      </c>
      <c r="D14" s="1">
        <v>76219</v>
      </c>
      <c r="E14" s="1">
        <v>1846530</v>
      </c>
      <c r="F14" s="1"/>
      <c r="G14" s="1"/>
      <c r="H14" s="1"/>
      <c r="I14" s="1"/>
      <c r="J14" s="1">
        <f>B14+D14</f>
        <v>158723</v>
      </c>
      <c r="K14" s="1">
        <f>(C14+E14)/(B14+D14)/4*8</f>
        <v>48.571448372321591</v>
      </c>
      <c r="L14" s="1"/>
      <c r="M14" s="1"/>
      <c r="N14" s="1"/>
      <c r="O14" s="1"/>
      <c r="P14" s="1"/>
      <c r="Q14" s="1">
        <v>2012</v>
      </c>
      <c r="R14" s="1">
        <v>46.3</v>
      </c>
      <c r="S14" s="1"/>
      <c r="T14" s="1"/>
    </row>
    <row r="15" spans="1:20" ht="14.5" x14ac:dyDescent="0.3">
      <c r="A15" s="1">
        <v>1993</v>
      </c>
      <c r="B15" s="1"/>
      <c r="C15" s="1"/>
      <c r="D15" s="1"/>
      <c r="E15" s="1"/>
      <c r="F15" s="1">
        <v>50648</v>
      </c>
      <c r="G15" s="1">
        <v>3091556</v>
      </c>
      <c r="H15" s="1">
        <v>49042</v>
      </c>
      <c r="I15" s="1">
        <v>2904373</v>
      </c>
      <c r="J15" s="1">
        <f>F15+H15</f>
        <v>99690</v>
      </c>
      <c r="K15" s="1">
        <f>(G15+I15)/(F15+H15)/12*8</f>
        <v>40.097161199719132</v>
      </c>
      <c r="L15" s="1"/>
      <c r="M15" s="1"/>
      <c r="N15" s="1"/>
      <c r="O15" s="1"/>
      <c r="P15" s="1"/>
      <c r="Q15" s="1">
        <v>2013</v>
      </c>
      <c r="R15" s="1">
        <v>46.6</v>
      </c>
      <c r="S15" s="1"/>
      <c r="T15" s="1"/>
    </row>
    <row r="16" spans="1:20" ht="14.5" x14ac:dyDescent="0.3">
      <c r="A16" s="1">
        <v>1994</v>
      </c>
      <c r="B16" s="1"/>
      <c r="C16" s="1"/>
      <c r="D16" s="1"/>
      <c r="E16" s="1"/>
      <c r="F16" s="1"/>
      <c r="G16" s="1"/>
      <c r="H16" s="1">
        <v>42683</v>
      </c>
      <c r="I16" s="1">
        <v>2920018</v>
      </c>
      <c r="J16" s="1">
        <f>H15</f>
        <v>49042</v>
      </c>
      <c r="K16" s="1">
        <f>I16/H16/12*8</f>
        <v>45.607822005638468</v>
      </c>
      <c r="L16" s="1"/>
      <c r="M16" s="1"/>
      <c r="N16" s="1"/>
      <c r="O16" s="1"/>
      <c r="P16" s="1"/>
      <c r="Q16" s="1"/>
      <c r="R16" s="1"/>
      <c r="S16" s="1"/>
      <c r="T16" s="1"/>
    </row>
    <row r="17" spans="1:20" ht="14.5" x14ac:dyDescent="0.3">
      <c r="A17" s="1">
        <v>1995</v>
      </c>
      <c r="B17" s="1"/>
      <c r="C17" s="1"/>
      <c r="D17" s="1"/>
      <c r="E17" s="1"/>
      <c r="F17" s="1">
        <v>53203</v>
      </c>
      <c r="G17" s="1">
        <v>3420235</v>
      </c>
      <c r="H17" s="1"/>
      <c r="I17" s="1"/>
      <c r="J17" s="1">
        <f>F17</f>
        <v>53203</v>
      </c>
      <c r="K17" s="1">
        <f>G17/F17/12*8</f>
        <v>42.857670933343364</v>
      </c>
      <c r="L17" s="1"/>
      <c r="M17" s="1"/>
      <c r="N17" s="1"/>
      <c r="O17" s="1"/>
      <c r="P17" s="1"/>
      <c r="Q17" s="1"/>
      <c r="R17" s="1"/>
      <c r="S17" s="1"/>
      <c r="T17" s="1"/>
    </row>
    <row r="18" spans="1:20" ht="14.5" x14ac:dyDescent="0.3">
      <c r="A18" s="1">
        <v>1996</v>
      </c>
      <c r="B18" s="1"/>
      <c r="C18" s="1"/>
      <c r="D18" s="1"/>
      <c r="E18" s="1"/>
      <c r="F18" s="1"/>
      <c r="G18" s="1"/>
      <c r="H18" s="1">
        <v>31394</v>
      </c>
      <c r="I18" s="1">
        <v>1630959</v>
      </c>
      <c r="J18" s="1">
        <f>H18</f>
        <v>31394</v>
      </c>
      <c r="K18" s="1">
        <f>I18/H18/12*8</f>
        <v>34.634197617379115</v>
      </c>
      <c r="L18" s="1"/>
      <c r="M18" s="1"/>
      <c r="N18" s="1"/>
      <c r="O18" s="1"/>
      <c r="P18" s="1"/>
      <c r="Q18" s="1"/>
      <c r="R18" s="1"/>
      <c r="S18" s="1"/>
      <c r="T18" s="1"/>
    </row>
    <row r="19" spans="1:20" ht="14.5" x14ac:dyDescent="0.3">
      <c r="A19" s="1">
        <v>1997</v>
      </c>
      <c r="B19" s="1"/>
      <c r="C19" s="1"/>
      <c r="D19" s="1"/>
      <c r="E19" s="1"/>
      <c r="F19" s="1"/>
      <c r="G19" s="1"/>
      <c r="H19" s="1">
        <v>15433</v>
      </c>
      <c r="I19" s="1">
        <v>913673</v>
      </c>
      <c r="J19" s="1">
        <f>H19</f>
        <v>15433</v>
      </c>
      <c r="K19" s="1">
        <f>I19/H19/12*8</f>
        <v>39.468368647270999</v>
      </c>
      <c r="L19" s="1"/>
      <c r="M19" s="1"/>
      <c r="N19" s="1"/>
      <c r="O19" s="1"/>
      <c r="P19" s="1"/>
      <c r="Q19" s="1"/>
      <c r="R19" s="1"/>
      <c r="S19" s="1"/>
      <c r="T19" s="1"/>
    </row>
    <row r="20" spans="1:20" ht="14.5" x14ac:dyDescent="0.3">
      <c r="A20" s="1">
        <v>1998</v>
      </c>
      <c r="B20" s="1"/>
      <c r="C20" s="1"/>
      <c r="D20" s="1"/>
      <c r="E20" s="1"/>
      <c r="F20" s="1"/>
      <c r="G20" s="1"/>
      <c r="H20" s="1">
        <v>19557</v>
      </c>
      <c r="I20" s="1">
        <v>1012929</v>
      </c>
      <c r="J20" s="1">
        <f>H20</f>
        <v>19557</v>
      </c>
      <c r="K20" s="1">
        <f>I20/H20/12*8</f>
        <v>34.529120008181216</v>
      </c>
      <c r="L20" s="1"/>
      <c r="M20" s="1"/>
      <c r="N20" s="1"/>
      <c r="O20" s="1"/>
      <c r="P20" s="1"/>
      <c r="Q20" s="1"/>
      <c r="R20" s="1"/>
      <c r="S20" s="1"/>
      <c r="T20" s="1"/>
    </row>
    <row r="21" spans="1:20" ht="14.5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ht="14.5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ht="14.5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ht="14.5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ht="14.5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ht="14.5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ht="14.5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ht="14.5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ht="14.5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ht="14.5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ht="14.5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ht="14.5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ht="14.5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ht="14.5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ht="14.5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ht="14.5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S36" s="1"/>
      <c r="T36" s="1"/>
    </row>
    <row r="37" spans="1:20" ht="14.5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S37" s="1"/>
      <c r="T37" s="1"/>
    </row>
    <row r="38" spans="1:20" ht="14.5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S38" s="1"/>
      <c r="T38" s="1"/>
    </row>
    <row r="39" spans="1:20" ht="14.5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S39" s="1"/>
      <c r="T39" s="1"/>
    </row>
    <row r="40" spans="1:20" ht="14.5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S40" s="1"/>
      <c r="T40" s="1"/>
    </row>
    <row r="41" spans="1:20" ht="14.5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S41" s="1"/>
      <c r="T41" s="1"/>
    </row>
    <row r="42" spans="1:20" ht="14.5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S42" s="1"/>
      <c r="T42" s="1"/>
    </row>
    <row r="43" spans="1:20" ht="14.5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S43" s="1"/>
      <c r="T43" s="1"/>
    </row>
    <row r="44" spans="1:20" ht="14.5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S44" s="1"/>
      <c r="T44" s="1"/>
    </row>
  </sheetData>
  <phoneticPr fontId="1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7"/>
  <sheetViews>
    <sheetView workbookViewId="0">
      <selection activeCell="L3" sqref="L3"/>
    </sheetView>
  </sheetViews>
  <sheetFormatPr defaultColWidth="9.1796875" defaultRowHeight="13" x14ac:dyDescent="0.3"/>
  <cols>
    <col min="1" max="16384" width="9.1796875" style="1"/>
  </cols>
  <sheetData>
    <row r="1" spans="1:15" x14ac:dyDescent="0.3">
      <c r="A1" s="1" t="s">
        <v>77</v>
      </c>
      <c r="O1" s="1" t="s">
        <v>2</v>
      </c>
    </row>
    <row r="2" spans="1:15" x14ac:dyDescent="0.3">
      <c r="A2" s="1" t="s">
        <v>78</v>
      </c>
    </row>
    <row r="3" spans="1:15" x14ac:dyDescent="0.3">
      <c r="A3" s="1" t="s">
        <v>79</v>
      </c>
      <c r="B3" s="1" t="s">
        <v>80</v>
      </c>
      <c r="C3" s="1" t="s">
        <v>81</v>
      </c>
      <c r="D3" s="1" t="s">
        <v>82</v>
      </c>
      <c r="E3" s="1" t="s">
        <v>83</v>
      </c>
      <c r="F3" s="1" t="s">
        <v>84</v>
      </c>
      <c r="G3" s="1" t="s">
        <v>85</v>
      </c>
      <c r="H3" s="1" t="s">
        <v>110</v>
      </c>
      <c r="I3" s="1" t="s">
        <v>111</v>
      </c>
      <c r="J3" s="1" t="s">
        <v>112</v>
      </c>
      <c r="L3" s="1" t="s">
        <v>115</v>
      </c>
      <c r="M3" s="1" t="s">
        <v>116</v>
      </c>
      <c r="N3" s="1" t="s">
        <v>113</v>
      </c>
    </row>
    <row r="4" spans="1:15" x14ac:dyDescent="0.3">
      <c r="A4" s="1" t="s">
        <v>86</v>
      </c>
      <c r="B4" s="1">
        <v>114.1</v>
      </c>
      <c r="C4" s="1">
        <v>114.3</v>
      </c>
      <c r="D4" s="1">
        <v>104.7</v>
      </c>
      <c r="E4" s="1">
        <v>121.2</v>
      </c>
      <c r="F4" s="1">
        <v>112.6</v>
      </c>
      <c r="G4" s="1">
        <v>112.9</v>
      </c>
      <c r="H4" s="1">
        <v>21.4</v>
      </c>
      <c r="I4" s="1">
        <v>43</v>
      </c>
      <c r="J4" s="1">
        <v>35.6</v>
      </c>
      <c r="L4" s="1">
        <f t="array" ref="L4:M26">E4:F26-100</f>
        <v>21.200000000000003</v>
      </c>
      <c r="M4" s="1">
        <v>12.599999999999994</v>
      </c>
      <c r="N4" s="1">
        <f>(E4*I4+F4*J4)/(I4+J4)-100</f>
        <v>17.304834605597975</v>
      </c>
    </row>
    <row r="5" spans="1:15" x14ac:dyDescent="0.3">
      <c r="A5" s="1" t="s">
        <v>87</v>
      </c>
      <c r="B5" s="1">
        <v>113.6</v>
      </c>
      <c r="C5" s="1">
        <v>113.9</v>
      </c>
      <c r="D5" s="1">
        <v>104.6</v>
      </c>
      <c r="E5" s="1">
        <v>119.9</v>
      </c>
      <c r="F5" s="1">
        <v>112.2</v>
      </c>
      <c r="G5" s="1">
        <v>112.6</v>
      </c>
      <c r="H5" s="1">
        <v>19.399999999999999</v>
      </c>
      <c r="I5" s="1">
        <v>46.1</v>
      </c>
      <c r="J5" s="1">
        <v>34.5</v>
      </c>
      <c r="L5" s="1">
        <v>19.900000000000006</v>
      </c>
      <c r="M5" s="1">
        <v>12.200000000000003</v>
      </c>
      <c r="N5" s="1">
        <f t="shared" ref="N5:N26" si="0">(E5*I5+F5*J5)/(I5+J5)-100</f>
        <v>16.604094292803993</v>
      </c>
    </row>
    <row r="6" spans="1:15" x14ac:dyDescent="0.3">
      <c r="A6" s="1" t="s">
        <v>88</v>
      </c>
      <c r="B6" s="1">
        <v>113.1</v>
      </c>
      <c r="C6" s="1">
        <v>113.1</v>
      </c>
      <c r="D6" s="1">
        <v>103.9</v>
      </c>
      <c r="E6" s="1">
        <v>118.3</v>
      </c>
      <c r="F6" s="1">
        <v>111.4</v>
      </c>
      <c r="G6" s="1">
        <v>111.8</v>
      </c>
      <c r="H6" s="1">
        <v>19.5</v>
      </c>
      <c r="I6" s="1">
        <v>46.1</v>
      </c>
      <c r="J6" s="1">
        <v>34.4</v>
      </c>
      <c r="L6" s="1">
        <v>18.299999999999997</v>
      </c>
      <c r="M6" s="1">
        <v>11.400000000000006</v>
      </c>
      <c r="N6" s="1">
        <f t="shared" si="0"/>
        <v>15.351428571428585</v>
      </c>
    </row>
    <row r="7" spans="1:15" x14ac:dyDescent="0.3">
      <c r="A7" s="1" t="s">
        <v>89</v>
      </c>
      <c r="B7" s="1">
        <v>109.4</v>
      </c>
      <c r="C7" s="1">
        <v>111</v>
      </c>
      <c r="D7" s="1">
        <v>104.9</v>
      </c>
      <c r="E7" s="1">
        <v>113.9</v>
      </c>
      <c r="F7" s="1">
        <v>110.1</v>
      </c>
      <c r="G7" s="1">
        <v>109.8</v>
      </c>
      <c r="H7" s="1">
        <v>19.7</v>
      </c>
      <c r="I7" s="1">
        <v>46.7</v>
      </c>
      <c r="J7" s="1">
        <v>33.700000000000003</v>
      </c>
      <c r="L7" s="1">
        <v>13.900000000000006</v>
      </c>
      <c r="M7" s="1">
        <v>10.099999999999994</v>
      </c>
      <c r="N7" s="1">
        <f t="shared" si="0"/>
        <v>12.307213930348269</v>
      </c>
    </row>
    <row r="8" spans="1:15" x14ac:dyDescent="0.3">
      <c r="A8" s="1" t="s">
        <v>90</v>
      </c>
      <c r="B8" s="1">
        <v>110.1</v>
      </c>
      <c r="C8" s="1">
        <v>109.9</v>
      </c>
      <c r="D8" s="1">
        <v>105</v>
      </c>
      <c r="E8" s="1">
        <v>112.1</v>
      </c>
      <c r="F8" s="1">
        <v>109.2</v>
      </c>
      <c r="G8" s="1">
        <v>108.8</v>
      </c>
      <c r="H8" s="1">
        <v>19.399999999999999</v>
      </c>
      <c r="I8" s="1">
        <v>47</v>
      </c>
      <c r="J8" s="1">
        <v>33.6</v>
      </c>
      <c r="L8" s="1">
        <v>12.099999999999994</v>
      </c>
      <c r="M8" s="1">
        <v>9.2000000000000028</v>
      </c>
      <c r="N8" s="1">
        <f t="shared" si="0"/>
        <v>10.891066997518621</v>
      </c>
    </row>
    <row r="9" spans="1:15" x14ac:dyDescent="0.3">
      <c r="A9" s="1" t="s">
        <v>91</v>
      </c>
      <c r="B9" s="1">
        <v>109.6</v>
      </c>
      <c r="C9" s="1">
        <v>109.2</v>
      </c>
      <c r="D9" s="1">
        <v>103.4</v>
      </c>
      <c r="E9" s="1">
        <v>110.5</v>
      </c>
      <c r="F9" s="1">
        <v>110.4</v>
      </c>
      <c r="G9" s="1">
        <v>108.1</v>
      </c>
      <c r="H9" s="1">
        <v>18</v>
      </c>
      <c r="I9" s="1">
        <v>47</v>
      </c>
      <c r="J9" s="1">
        <v>35</v>
      </c>
      <c r="L9" s="1">
        <v>10.5</v>
      </c>
      <c r="M9" s="1">
        <v>10.400000000000006</v>
      </c>
      <c r="N9" s="1">
        <f t="shared" si="0"/>
        <v>10.457317073170728</v>
      </c>
    </row>
    <row r="10" spans="1:15" x14ac:dyDescent="0.3">
      <c r="A10" s="1" t="s">
        <v>92</v>
      </c>
      <c r="B10" s="1">
        <v>107.3</v>
      </c>
      <c r="C10" s="1">
        <v>107.8</v>
      </c>
      <c r="D10" s="1">
        <v>103.4</v>
      </c>
      <c r="E10" s="1">
        <v>108.9</v>
      </c>
      <c r="F10" s="1">
        <v>108.4</v>
      </c>
      <c r="G10" s="1">
        <v>106.8</v>
      </c>
      <c r="H10" s="1">
        <v>17.2</v>
      </c>
      <c r="I10" s="1">
        <v>45.7</v>
      </c>
      <c r="J10" s="1">
        <v>37.1</v>
      </c>
      <c r="L10" s="1">
        <v>8.9000000000000057</v>
      </c>
      <c r="M10" s="1">
        <v>8.4000000000000057</v>
      </c>
      <c r="N10" s="1">
        <f t="shared" si="0"/>
        <v>8.6759661835748716</v>
      </c>
    </row>
    <row r="11" spans="1:15" x14ac:dyDescent="0.3">
      <c r="A11" s="1" t="s">
        <v>93</v>
      </c>
      <c r="B11" s="1">
        <v>107.9</v>
      </c>
      <c r="C11" s="1">
        <v>107.6</v>
      </c>
      <c r="D11" s="1">
        <v>102.7</v>
      </c>
      <c r="E11" s="1">
        <v>108.2</v>
      </c>
      <c r="F11" s="1">
        <v>109.2</v>
      </c>
      <c r="G11" s="1">
        <v>106.7</v>
      </c>
      <c r="H11" s="1">
        <v>16.100000000000001</v>
      </c>
      <c r="I11" s="1">
        <v>45.3</v>
      </c>
      <c r="J11" s="1">
        <v>38.6</v>
      </c>
      <c r="L11" s="1">
        <v>8.2000000000000028</v>
      </c>
      <c r="M11" s="1">
        <v>9.2000000000000028</v>
      </c>
      <c r="N11" s="1">
        <f t="shared" si="0"/>
        <v>8.6600715137067823</v>
      </c>
    </row>
    <row r="12" spans="1:15" x14ac:dyDescent="0.3">
      <c r="A12" s="1" t="s">
        <v>94</v>
      </c>
      <c r="B12" s="1">
        <v>108.6</v>
      </c>
      <c r="C12" s="1">
        <v>108.4</v>
      </c>
      <c r="D12" s="1">
        <v>102.3</v>
      </c>
      <c r="E12" s="1">
        <v>109.4</v>
      </c>
      <c r="F12" s="1">
        <v>109.7</v>
      </c>
      <c r="G12" s="1">
        <v>107.6</v>
      </c>
      <c r="H12" s="1">
        <v>14.7</v>
      </c>
      <c r="I12" s="1">
        <v>45.4</v>
      </c>
      <c r="J12" s="1">
        <v>39.799999999999997</v>
      </c>
      <c r="L12" s="1">
        <v>9.4000000000000057</v>
      </c>
      <c r="M12" s="1">
        <v>9.7000000000000028</v>
      </c>
      <c r="N12" s="1">
        <f t="shared" si="0"/>
        <v>9.5401408450704395</v>
      </c>
    </row>
    <row r="13" spans="1:15" x14ac:dyDescent="0.3">
      <c r="A13" s="1" t="s">
        <v>95</v>
      </c>
      <c r="B13" s="1">
        <v>108.1</v>
      </c>
      <c r="C13" s="1">
        <v>108.3</v>
      </c>
      <c r="D13" s="1">
        <v>102.6</v>
      </c>
      <c r="E13" s="1">
        <v>108.4</v>
      </c>
      <c r="F13" s="1">
        <v>110.2</v>
      </c>
      <c r="G13" s="1">
        <v>107.5</v>
      </c>
      <c r="H13" s="1">
        <v>14.1</v>
      </c>
      <c r="I13" s="1">
        <v>44.7</v>
      </c>
      <c r="J13" s="1">
        <v>41.3</v>
      </c>
      <c r="L13" s="1">
        <v>8.4000000000000057</v>
      </c>
      <c r="M13" s="1">
        <v>10.200000000000003</v>
      </c>
      <c r="N13" s="1">
        <f t="shared" si="0"/>
        <v>9.2644186046511834</v>
      </c>
      <c r="O13" s="1">
        <v>44.9</v>
      </c>
    </row>
    <row r="14" spans="1:15" x14ac:dyDescent="0.3">
      <c r="A14" s="1" t="s">
        <v>96</v>
      </c>
      <c r="B14" s="1">
        <v>109.5</v>
      </c>
      <c r="C14" s="1">
        <v>109.1</v>
      </c>
      <c r="D14" s="1">
        <v>102.7</v>
      </c>
      <c r="E14" s="1">
        <v>109.8</v>
      </c>
      <c r="F14" s="1">
        <v>110.5</v>
      </c>
      <c r="G14" s="1">
        <v>108.4</v>
      </c>
      <c r="H14" s="1">
        <v>13.4</v>
      </c>
      <c r="I14" s="1">
        <v>44.3</v>
      </c>
      <c r="J14" s="1">
        <v>42.3</v>
      </c>
      <c r="L14" s="1">
        <v>9.7999999999999972</v>
      </c>
      <c r="M14" s="1">
        <v>10.5</v>
      </c>
      <c r="N14" s="1">
        <f t="shared" si="0"/>
        <v>10.141916859122404</v>
      </c>
      <c r="O14" s="1">
        <v>45.2</v>
      </c>
    </row>
    <row r="15" spans="1:15" x14ac:dyDescent="0.3">
      <c r="A15" s="1" t="s">
        <v>97</v>
      </c>
      <c r="B15" s="1">
        <v>110.5</v>
      </c>
      <c r="C15" s="1">
        <v>110</v>
      </c>
      <c r="D15" s="1">
        <v>102.4</v>
      </c>
      <c r="E15" s="1">
        <v>112.7</v>
      </c>
      <c r="F15" s="1">
        <v>109.5</v>
      </c>
      <c r="G15" s="1">
        <v>109.3</v>
      </c>
      <c r="H15" s="1">
        <v>12.4</v>
      </c>
      <c r="I15" s="1">
        <v>45.5</v>
      </c>
      <c r="J15" s="1">
        <v>42.1</v>
      </c>
      <c r="L15" s="1">
        <v>12.700000000000003</v>
      </c>
      <c r="M15" s="1">
        <v>9.5</v>
      </c>
      <c r="N15" s="1">
        <f t="shared" si="0"/>
        <v>11.162100456621005</v>
      </c>
      <c r="O15" s="1">
        <v>45.4</v>
      </c>
    </row>
    <row r="16" spans="1:15" x14ac:dyDescent="0.3">
      <c r="A16" s="1" t="s">
        <v>98</v>
      </c>
      <c r="B16" s="1">
        <v>110.5</v>
      </c>
      <c r="C16" s="1">
        <v>110.1</v>
      </c>
      <c r="D16" s="1">
        <v>106.1</v>
      </c>
      <c r="E16" s="1">
        <v>111.1</v>
      </c>
      <c r="F16" s="1">
        <v>110.1</v>
      </c>
      <c r="G16" s="1">
        <v>109.4</v>
      </c>
      <c r="H16" s="1">
        <v>13</v>
      </c>
      <c r="I16" s="1">
        <v>45.8</v>
      </c>
      <c r="J16" s="1">
        <v>41.2</v>
      </c>
      <c r="L16" s="1">
        <v>11.099999999999994</v>
      </c>
      <c r="M16" s="1">
        <v>10.099999999999994</v>
      </c>
      <c r="N16" s="1">
        <f t="shared" si="0"/>
        <v>10.6264367816092</v>
      </c>
      <c r="O16" s="1">
        <v>45.5</v>
      </c>
    </row>
    <row r="17" spans="1:15" x14ac:dyDescent="0.3">
      <c r="A17" s="1" t="s">
        <v>99</v>
      </c>
      <c r="B17" s="1">
        <v>110.9</v>
      </c>
      <c r="C17" s="1">
        <v>111.3</v>
      </c>
      <c r="D17" s="1">
        <v>105.1</v>
      </c>
      <c r="E17" s="1">
        <v>112.1</v>
      </c>
      <c r="F17" s="1">
        <v>112.3</v>
      </c>
      <c r="G17" s="1">
        <v>110.7</v>
      </c>
      <c r="H17" s="1">
        <v>11.7</v>
      </c>
      <c r="I17" s="1">
        <v>46.9</v>
      </c>
      <c r="J17" s="1">
        <v>41.4</v>
      </c>
      <c r="L17" s="1">
        <v>12.099999999999994</v>
      </c>
      <c r="M17" s="1">
        <v>12.299999999999997</v>
      </c>
      <c r="N17" s="1">
        <f t="shared" si="0"/>
        <v>12.193771234428084</v>
      </c>
      <c r="O17" s="1">
        <v>47.8</v>
      </c>
    </row>
    <row r="18" spans="1:15" x14ac:dyDescent="0.3">
      <c r="A18" s="1" t="s">
        <v>100</v>
      </c>
      <c r="B18" s="1">
        <v>113.3</v>
      </c>
      <c r="C18" s="1">
        <v>112.7</v>
      </c>
      <c r="D18" s="1">
        <v>104.8</v>
      </c>
      <c r="E18" s="1">
        <v>113.4</v>
      </c>
      <c r="F18" s="1">
        <v>114.1</v>
      </c>
      <c r="G18" s="1">
        <v>112.1</v>
      </c>
      <c r="H18" s="1">
        <v>10.7</v>
      </c>
      <c r="I18" s="1">
        <v>47.4</v>
      </c>
      <c r="J18" s="1">
        <v>41.9</v>
      </c>
      <c r="L18" s="1">
        <v>13.400000000000006</v>
      </c>
      <c r="M18" s="1">
        <v>14.099999999999994</v>
      </c>
      <c r="N18" s="1">
        <f t="shared" si="0"/>
        <v>13.728443449048157</v>
      </c>
      <c r="O18" s="1">
        <v>47.3</v>
      </c>
    </row>
    <row r="19" spans="1:15" x14ac:dyDescent="0.3">
      <c r="A19" s="1" t="s">
        <v>101</v>
      </c>
      <c r="B19" s="1">
        <v>114.7</v>
      </c>
      <c r="C19" s="1">
        <v>114.2</v>
      </c>
      <c r="D19" s="1">
        <v>103.5</v>
      </c>
      <c r="E19" s="1">
        <v>115</v>
      </c>
      <c r="F19" s="1">
        <v>116.1</v>
      </c>
      <c r="G19" s="1">
        <v>113.6</v>
      </c>
      <c r="H19" s="1">
        <v>10.4</v>
      </c>
      <c r="I19" s="1">
        <v>46.7</v>
      </c>
      <c r="J19" s="1">
        <v>42.9</v>
      </c>
      <c r="L19" s="1">
        <v>15</v>
      </c>
      <c r="M19" s="1">
        <v>16.099999999999994</v>
      </c>
      <c r="N19" s="1">
        <f t="shared" si="0"/>
        <v>15.526674107142853</v>
      </c>
      <c r="O19" s="1">
        <v>45.5</v>
      </c>
    </row>
    <row r="20" spans="1:15" x14ac:dyDescent="0.3">
      <c r="A20" s="1" t="s">
        <v>102</v>
      </c>
      <c r="B20" s="1">
        <v>110.1</v>
      </c>
      <c r="C20" s="1">
        <v>109.6</v>
      </c>
      <c r="D20" s="1">
        <v>105.2</v>
      </c>
      <c r="E20" s="1">
        <v>109.8</v>
      </c>
      <c r="F20" s="1">
        <v>110.5</v>
      </c>
      <c r="G20" s="1">
        <v>109.1</v>
      </c>
      <c r="H20" s="1">
        <v>10.3</v>
      </c>
      <c r="I20" s="1">
        <v>46.8</v>
      </c>
      <c r="J20" s="1">
        <v>42.9</v>
      </c>
      <c r="L20" s="1">
        <v>9.7999999999999972</v>
      </c>
      <c r="M20" s="1">
        <v>10.5</v>
      </c>
      <c r="N20" s="1">
        <f t="shared" si="0"/>
        <v>10.134782608695673</v>
      </c>
      <c r="O20" s="1">
        <v>44.6</v>
      </c>
    </row>
    <row r="21" spans="1:15" x14ac:dyDescent="0.3">
      <c r="A21" s="1" t="s">
        <v>103</v>
      </c>
      <c r="B21" s="1">
        <v>108.4</v>
      </c>
      <c r="C21" s="1">
        <v>109.2</v>
      </c>
      <c r="D21" s="1">
        <v>104</v>
      </c>
      <c r="E21" s="1">
        <v>110.1</v>
      </c>
      <c r="F21" s="1">
        <v>109.5</v>
      </c>
      <c r="G21" s="1">
        <v>108.7</v>
      </c>
      <c r="H21" s="1">
        <v>9.9</v>
      </c>
      <c r="I21" s="1">
        <v>45.7</v>
      </c>
      <c r="J21" s="1">
        <v>44.4</v>
      </c>
      <c r="L21" s="1">
        <v>10.099999999999994</v>
      </c>
      <c r="M21" s="1">
        <v>9.5</v>
      </c>
      <c r="N21" s="1">
        <f t="shared" si="0"/>
        <v>9.8043285238623668</v>
      </c>
      <c r="O21" s="1">
        <v>44.7</v>
      </c>
    </row>
    <row r="22" spans="1:15" x14ac:dyDescent="0.3">
      <c r="A22" s="1" t="s">
        <v>104</v>
      </c>
      <c r="B22" s="1">
        <v>110.3</v>
      </c>
      <c r="C22" s="1">
        <v>110.6</v>
      </c>
      <c r="D22" s="1">
        <v>104.3</v>
      </c>
      <c r="E22" s="1">
        <v>112.7</v>
      </c>
      <c r="F22" s="1">
        <v>109.7</v>
      </c>
      <c r="G22" s="1">
        <v>110.1</v>
      </c>
      <c r="H22" s="1">
        <v>9.6</v>
      </c>
      <c r="I22" s="1">
        <v>46.2</v>
      </c>
      <c r="J22" s="1">
        <v>44.2</v>
      </c>
      <c r="L22" s="1">
        <v>12.700000000000003</v>
      </c>
      <c r="M22" s="1">
        <v>9.7000000000000028</v>
      </c>
      <c r="N22" s="1">
        <f t="shared" si="0"/>
        <v>11.233185840707975</v>
      </c>
      <c r="O22" s="1">
        <v>47</v>
      </c>
    </row>
    <row r="23" spans="1:15" x14ac:dyDescent="0.3">
      <c r="A23" s="1" t="s">
        <v>105</v>
      </c>
      <c r="B23" s="1">
        <v>108.9</v>
      </c>
      <c r="C23" s="1">
        <v>109.5</v>
      </c>
      <c r="D23" s="1">
        <v>104.2</v>
      </c>
      <c r="E23" s="1">
        <v>110.6</v>
      </c>
      <c r="F23" s="1">
        <v>109.5</v>
      </c>
      <c r="G23" s="1">
        <v>109</v>
      </c>
      <c r="H23" s="1">
        <v>9.5</v>
      </c>
      <c r="I23" s="1">
        <v>46.1</v>
      </c>
      <c r="J23" s="1">
        <v>44.3</v>
      </c>
      <c r="L23" s="1">
        <v>10.599999999999994</v>
      </c>
      <c r="M23" s="1">
        <v>9.5</v>
      </c>
      <c r="N23" s="1">
        <f t="shared" si="0"/>
        <v>10.0609513274336</v>
      </c>
      <c r="O23" s="1">
        <v>46.2</v>
      </c>
    </row>
    <row r="24" spans="1:15" x14ac:dyDescent="0.3">
      <c r="A24" s="1" t="s">
        <v>106</v>
      </c>
      <c r="B24" s="1">
        <v>108.5</v>
      </c>
      <c r="C24" s="1">
        <v>107.7</v>
      </c>
      <c r="D24" s="1">
        <v>104.5</v>
      </c>
      <c r="E24" s="1">
        <v>108.2</v>
      </c>
      <c r="F24" s="1">
        <v>108</v>
      </c>
      <c r="G24" s="1">
        <v>107.2</v>
      </c>
      <c r="H24" s="1">
        <v>9.5</v>
      </c>
      <c r="I24" s="1">
        <v>45</v>
      </c>
      <c r="J24" s="1">
        <v>45.5</v>
      </c>
      <c r="L24" s="1">
        <v>8.2000000000000028</v>
      </c>
      <c r="M24" s="1">
        <v>8</v>
      </c>
      <c r="N24" s="1">
        <f t="shared" si="0"/>
        <v>8.0994475138121516</v>
      </c>
      <c r="O24" s="1">
        <v>46.3</v>
      </c>
    </row>
    <row r="25" spans="1:15" x14ac:dyDescent="0.3">
      <c r="A25" s="1" t="s">
        <v>107</v>
      </c>
      <c r="B25" s="1">
        <v>107.1</v>
      </c>
      <c r="C25" s="1">
        <v>107.7</v>
      </c>
      <c r="D25" s="1">
        <v>103.8</v>
      </c>
      <c r="E25" s="1">
        <v>107.9</v>
      </c>
      <c r="F25" s="1">
        <v>108.3</v>
      </c>
      <c r="G25" s="1">
        <v>107.2</v>
      </c>
      <c r="H25" s="1">
        <v>9.4</v>
      </c>
      <c r="I25" s="1">
        <v>43.7</v>
      </c>
      <c r="J25" s="1">
        <v>46.9</v>
      </c>
      <c r="L25" s="1">
        <v>7.9000000000000057</v>
      </c>
      <c r="M25" s="1">
        <v>8.2999999999999972</v>
      </c>
      <c r="N25" s="1">
        <f t="shared" si="0"/>
        <v>8.1070640176600506</v>
      </c>
      <c r="O25" s="1">
        <v>46.6</v>
      </c>
    </row>
    <row r="26" spans="1:15" x14ac:dyDescent="0.3">
      <c r="A26" s="1" t="s">
        <v>108</v>
      </c>
      <c r="B26" s="1">
        <v>107.8</v>
      </c>
      <c r="C26" s="1">
        <v>107.3</v>
      </c>
      <c r="D26" s="1">
        <v>104.1</v>
      </c>
      <c r="E26" s="1">
        <v>107.3</v>
      </c>
      <c r="F26" s="1">
        <v>107.8</v>
      </c>
      <c r="G26" s="1">
        <v>106.7</v>
      </c>
      <c r="H26" s="1">
        <v>9.1999999999999993</v>
      </c>
      <c r="I26" s="1">
        <v>42.7</v>
      </c>
      <c r="J26" s="1">
        <v>48.1</v>
      </c>
      <c r="L26" s="1">
        <v>7.2999999999999972</v>
      </c>
      <c r="M26" s="1">
        <v>7.7999999999999972</v>
      </c>
      <c r="N26" s="1">
        <f t="shared" si="0"/>
        <v>7.5648678414096651</v>
      </c>
    </row>
    <row r="27" spans="1:15" x14ac:dyDescent="0.3">
      <c r="A27" s="1" t="s">
        <v>109</v>
      </c>
      <c r="K27" s="1" t="s">
        <v>114</v>
      </c>
      <c r="L27" s="1">
        <f>CORREL(L13:L25,$O13:$O25)</f>
        <v>0.28046619136200329</v>
      </c>
      <c r="M27" s="1">
        <f>CORREL(M13:M25,$O13:$O25)</f>
        <v>0.16418407112575412</v>
      </c>
      <c r="N27" s="1">
        <f>CORREL(N13:N25,$O13:$O25)</f>
        <v>0.2361058491662765</v>
      </c>
    </row>
  </sheetData>
  <phoneticPr fontId="1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加总</vt:lpstr>
      <vt:lpstr>季度调整</vt:lpstr>
      <vt:lpstr>第六次普查分行业</vt:lpstr>
      <vt:lpstr>工时利用92-98</vt:lpstr>
      <vt:lpstr>增加值构成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2022-01-27T09:15:11Z</dcterms:modified>
</cp:coreProperties>
</file>